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480" windowHeight="11640" firstSheet="3" activeTab="4"/>
  </bookViews>
  <sheets>
    <sheet name="ОП Златоуст" sheetId="4" r:id="rId1"/>
    <sheet name="ОП Железногорск-Илимский" sheetId="1" r:id="rId2"/>
    <sheet name="ОП Красный Сулин" sheetId="5" r:id="rId3"/>
    <sheet name="Филиал Междуреченск" sheetId="6" r:id="rId4"/>
    <sheet name="ОП Орск" sheetId="7" r:id="rId5"/>
    <sheet name="ОП Чебаркуль" sheetId="8" r:id="rId6"/>
    <sheet name="ОП Ижевск" sheetId="12" r:id="rId7"/>
    <sheet name="ОП Челябинск" sheetId="10" r:id="rId8"/>
    <sheet name="ОП Белорецк" sheetId="11" r:id="rId9"/>
  </sheets>
  <definedNames>
    <definedName name="_xlnm._FilterDatabase" localSheetId="1" hidden="1">'ОП Железногорск-Илимский'!$A$20:$O$211</definedName>
  </definedNames>
  <calcPr calcId="125725"/>
</workbook>
</file>

<file path=xl/calcChain.xml><?xml version="1.0" encoding="utf-8"?>
<calcChain xmlns="http://schemas.openxmlformats.org/spreadsheetml/2006/main">
  <c r="K424" i="11"/>
  <c r="H392" l="1"/>
  <c r="H389"/>
  <c r="H388"/>
  <c r="H387"/>
  <c r="H386"/>
  <c r="H384"/>
  <c r="H382"/>
  <c r="H381"/>
  <c r="H380"/>
  <c r="H379"/>
  <c r="H345"/>
  <c r="H337"/>
  <c r="H335"/>
  <c r="H318"/>
  <c r="H317"/>
  <c r="H312"/>
  <c r="K286"/>
  <c r="K284"/>
  <c r="K282"/>
  <c r="K281"/>
  <c r="K279"/>
  <c r="K277"/>
  <c r="K276"/>
  <c r="K271"/>
  <c r="K270"/>
  <c r="K266"/>
  <c r="K265"/>
  <c r="K264"/>
  <c r="K260"/>
  <c r="K259"/>
  <c r="K257"/>
  <c r="K255"/>
  <c r="H255"/>
  <c r="K253"/>
  <c r="K251" s="1"/>
  <c r="K242"/>
  <c r="K240" s="1"/>
  <c r="K218"/>
  <c r="K205"/>
  <c r="K274" l="1"/>
  <c r="K250" i="10" l="1"/>
  <c r="K182"/>
  <c r="K181"/>
  <c r="K180"/>
  <c r="K141" i="12"/>
  <c r="K137"/>
  <c r="H137"/>
  <c r="K133"/>
  <c r="H133"/>
  <c r="K132"/>
  <c r="H132"/>
  <c r="K129"/>
  <c r="K126"/>
  <c r="K125"/>
  <c r="H125"/>
  <c r="K124"/>
  <c r="H124"/>
  <c r="H123"/>
  <c r="K122"/>
  <c r="K123" s="1"/>
  <c r="K114"/>
  <c r="H114"/>
  <c r="K142"/>
  <c r="K107"/>
  <c r="K94"/>
  <c r="H94"/>
  <c r="K93"/>
  <c r="H93"/>
  <c r="K90"/>
  <c r="H90"/>
  <c r="K89"/>
  <c r="H89"/>
  <c r="K87"/>
  <c r="H87"/>
  <c r="K84"/>
  <c r="H84"/>
  <c r="K83"/>
  <c r="H83"/>
  <c r="K82"/>
  <c r="H82"/>
  <c r="H74"/>
  <c r="K99" i="8"/>
  <c r="K97"/>
  <c r="K72"/>
  <c r="K378" i="6"/>
  <c r="K375"/>
  <c r="K372"/>
  <c r="K368"/>
  <c r="K365"/>
  <c r="K314"/>
  <c r="K308"/>
  <c r="K295"/>
  <c r="K291"/>
  <c r="K287"/>
  <c r="K284"/>
  <c r="K376" s="1"/>
  <c r="K277"/>
  <c r="K194"/>
  <c r="K206"/>
  <c r="K218"/>
  <c r="K221"/>
  <c r="K224"/>
  <c r="H227"/>
  <c r="K227"/>
  <c r="K247"/>
  <c r="K259"/>
  <c r="K263"/>
  <c r="K266"/>
  <c r="K269"/>
  <c r="K270"/>
  <c r="K183"/>
  <c r="K179"/>
  <c r="K173"/>
  <c r="K168"/>
  <c r="K164"/>
  <c r="K160"/>
  <c r="H121"/>
  <c r="K118"/>
  <c r="H109"/>
  <c r="K107"/>
  <c r="K141" s="1"/>
  <c r="K102"/>
  <c r="K97"/>
  <c r="K89"/>
  <c r="A88"/>
  <c r="K184" l="1"/>
  <c r="K207" i="1" l="1"/>
  <c r="K202"/>
  <c r="K197"/>
  <c r="K196"/>
  <c r="K192"/>
  <c r="K191"/>
  <c r="K188"/>
  <c r="K211" l="1"/>
  <c r="K212" s="1"/>
  <c r="K234" i="4" l="1"/>
  <c r="K207"/>
  <c r="H192"/>
  <c r="H69" i="12" l="1"/>
  <c r="H68"/>
  <c r="H63"/>
  <c r="K62"/>
  <c r="H62"/>
  <c r="K60"/>
  <c r="H60"/>
  <c r="K54"/>
  <c r="H54"/>
  <c r="K53"/>
  <c r="H53"/>
  <c r="K34"/>
  <c r="H34"/>
  <c r="K31"/>
  <c r="H31"/>
  <c r="K29"/>
  <c r="H29"/>
  <c r="K23"/>
  <c r="H23"/>
  <c r="K22"/>
  <c r="H22"/>
  <c r="K117" i="4"/>
  <c r="K70"/>
  <c r="K235" s="1"/>
  <c r="H65" i="1" l="1"/>
  <c r="P355" i="11"/>
  <c r="P352"/>
  <c r="P346"/>
  <c r="P198"/>
  <c r="P195"/>
  <c r="K193"/>
  <c r="K191"/>
  <c r="P190"/>
  <c r="P185"/>
  <c r="K184"/>
  <c r="K183"/>
  <c r="K182"/>
  <c r="K181"/>
  <c r="K180"/>
  <c r="H179"/>
  <c r="K179" s="1"/>
  <c r="K178"/>
  <c r="K177"/>
  <c r="K176"/>
  <c r="K175"/>
  <c r="K174"/>
  <c r="K173"/>
  <c r="K172"/>
  <c r="K171"/>
  <c r="K170"/>
  <c r="K169"/>
  <c r="K167"/>
  <c r="K166"/>
  <c r="K165"/>
  <c r="K163"/>
  <c r="K160"/>
  <c r="K158"/>
  <c r="H155"/>
  <c r="K155" s="1"/>
  <c r="H137"/>
  <c r="K137" s="1"/>
  <c r="H136"/>
  <c r="K136" s="1"/>
  <c r="K134"/>
  <c r="K127"/>
  <c r="K126" s="1"/>
  <c r="P121"/>
  <c r="K121"/>
  <c r="P118"/>
  <c r="K118"/>
  <c r="K115" s="1"/>
  <c r="P114"/>
  <c r="K114"/>
  <c r="K110" s="1"/>
  <c r="K109"/>
  <c r="H108"/>
  <c r="K108" s="1"/>
  <c r="H107"/>
  <c r="K107" s="1"/>
  <c r="K106"/>
  <c r="H105"/>
  <c r="K105" s="1"/>
  <c r="H104"/>
  <c r="K104" s="1"/>
  <c r="K103"/>
  <c r="K102"/>
  <c r="H101"/>
  <c r="K101" s="1"/>
  <c r="K100"/>
  <c r="K99"/>
  <c r="K98"/>
  <c r="K97"/>
  <c r="K96"/>
  <c r="K95"/>
  <c r="K94"/>
  <c r="K93"/>
  <c r="K92"/>
  <c r="K91"/>
  <c r="K90"/>
  <c r="K89"/>
  <c r="P88"/>
  <c r="K87"/>
  <c r="K85"/>
  <c r="H84"/>
  <c r="K84" s="1"/>
  <c r="H83"/>
  <c r="K83" s="1"/>
  <c r="H82"/>
  <c r="K82" s="1"/>
  <c r="H81"/>
  <c r="K81" s="1"/>
  <c r="H80"/>
  <c r="K80" s="1"/>
  <c r="H79"/>
  <c r="K79" s="1"/>
  <c r="H78"/>
  <c r="K78" s="1"/>
  <c r="H77"/>
  <c r="K77" s="1"/>
  <c r="K76"/>
  <c r="H75"/>
  <c r="K75" s="1"/>
  <c r="H73"/>
  <c r="K73" s="1"/>
  <c r="K72"/>
  <c r="K71"/>
  <c r="K70" s="1"/>
  <c r="K69"/>
  <c r="K68"/>
  <c r="P67"/>
  <c r="H66"/>
  <c r="K66" s="1"/>
  <c r="P65"/>
  <c r="H65"/>
  <c r="K65" s="1"/>
  <c r="K64"/>
  <c r="K63"/>
  <c r="K62"/>
  <c r="K61"/>
  <c r="K60"/>
  <c r="K59"/>
  <c r="K58"/>
  <c r="P57"/>
  <c r="K56"/>
  <c r="K55"/>
  <c r="K54"/>
  <c r="K53"/>
  <c r="K52"/>
  <c r="K51"/>
  <c r="K50"/>
  <c r="K49"/>
  <c r="P48"/>
  <c r="K48"/>
  <c r="K47"/>
  <c r="K46"/>
  <c r="K44" s="1"/>
  <c r="K45"/>
  <c r="P44"/>
  <c r="K43"/>
  <c r="K42"/>
  <c r="P41"/>
  <c r="K40"/>
  <c r="K39"/>
  <c r="K38"/>
  <c r="K37"/>
  <c r="K36"/>
  <c r="K35"/>
  <c r="K34"/>
  <c r="K33"/>
  <c r="K32"/>
  <c r="K31"/>
  <c r="K30"/>
  <c r="K29"/>
  <c r="K28"/>
  <c r="K27"/>
  <c r="K26"/>
  <c r="K25"/>
  <c r="P24"/>
  <c r="K23"/>
  <c r="K57" l="1"/>
  <c r="K151"/>
  <c r="K67"/>
  <c r="K24"/>
  <c r="K22" s="1"/>
  <c r="K41"/>
  <c r="K133"/>
  <c r="K74"/>
  <c r="K164"/>
  <c r="K162" s="1"/>
  <c r="K88"/>
  <c r="K86" s="1"/>
  <c r="K121" i="10" l="1"/>
  <c r="K84"/>
  <c r="K75"/>
  <c r="K49" i="8" l="1"/>
  <c r="K37"/>
  <c r="K80" i="6"/>
  <c r="K53"/>
  <c r="K50"/>
  <c r="K46"/>
  <c r="K37"/>
  <c r="K33"/>
  <c r="K28"/>
  <c r="K25"/>
  <c r="K81" l="1"/>
  <c r="K165" i="5" l="1"/>
  <c r="K149"/>
  <c r="K117"/>
  <c r="K83"/>
  <c r="K166" s="1"/>
  <c r="K251" i="10"/>
</calcChain>
</file>

<file path=xl/comments1.xml><?xml version="1.0" encoding="utf-8"?>
<comments xmlns="http://schemas.openxmlformats.org/spreadsheetml/2006/main">
  <authors>
    <author xml:space="preserve"> </author>
  </authors>
  <commentList>
    <comment ref="K1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175 500,00 р. - стойки СВ, 66 000 ,00 р.  строительство</t>
        </r>
      </text>
    </comment>
    <comment ref="D2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:</t>
        </r>
        <r>
          <rPr>
            <sz val="8"/>
            <color indexed="81"/>
            <rFont val="Tahoma"/>
            <family val="2"/>
            <charset val="204"/>
          </rPr>
          <t xml:space="preserve">
 СЗ на сумму 11715,00 отработана 26.06.2013. Включить в отчет в 3 кв.</t>
        </r>
      </text>
    </comment>
  </commentList>
</comments>
</file>

<file path=xl/comments2.xml><?xml version="1.0" encoding="utf-8"?>
<comments xmlns="http://schemas.openxmlformats.org/spreadsheetml/2006/main">
  <authors>
    <author>PochtarkinSM</author>
  </authors>
  <commentList>
    <comment ref="K49" authorId="0">
      <text>
        <r>
          <rPr>
            <sz val="8"/>
            <color indexed="81"/>
            <rFont val="Tahoma"/>
            <family val="2"/>
            <charset val="204"/>
          </rPr>
          <t>Данная сумма высвободилась после отмены КР Т-1 и Т-2
(Требует корректировки)</t>
        </r>
      </text>
    </comment>
  </commentList>
</comments>
</file>

<file path=xl/sharedStrings.xml><?xml version="1.0" encoding="utf-8"?>
<sst xmlns="http://schemas.openxmlformats.org/spreadsheetml/2006/main" count="15143" uniqueCount="2148">
  <si>
    <t>Подпись</t>
  </si>
  <si>
    <t>Дата</t>
  </si>
  <si>
    <t>ФИО</t>
  </si>
  <si>
    <t>Исполнитель: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</si>
  <si>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</si>
  <si>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</si>
  <si>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</si>
  <si>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</si>
  <si>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</si>
  <si>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</si>
  <si>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</si>
  <si>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</si>
  <si>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</si>
  <si>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 поставки товаров (выполнение работ, оказания услуг)</t>
  </si>
  <si>
    <t>Код по ОКАТО</t>
  </si>
  <si>
    <t>Наименование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</si>
  <si>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</si>
  <si>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</si>
  <si>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Срок исполнения договора (месяц, год)</t>
  </si>
  <si>
    <t>Способ закупки</t>
  </si>
  <si>
    <t>Закупка в электронной форме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</si>
  <si>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</si>
  <si>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</si>
  <si>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</si>
  <si>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</si>
  <si>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</si>
  <si>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</si>
  <si>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</si>
  <si>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</si>
  <si>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II квартал текущего года</t>
  </si>
  <si>
    <t>Сведения о начальной (максимальной) цене договора (цене лота),
руб. без НДС</t>
  </si>
  <si>
    <t>да / нет</t>
  </si>
  <si>
    <t>ПЛАН</t>
  </si>
  <si>
    <t>закупки товаров (работ, услуг)</t>
  </si>
  <si>
    <t>IV квартал текущего года</t>
  </si>
  <si>
    <t>Руководитель ПЭО</t>
  </si>
  <si>
    <t>на 2013 год</t>
  </si>
  <si>
    <t>шт.</t>
  </si>
  <si>
    <t>комп.</t>
  </si>
  <si>
    <t xml:space="preserve">комплект </t>
  </si>
  <si>
    <t>тн</t>
  </si>
  <si>
    <t>кг</t>
  </si>
  <si>
    <t>м</t>
  </si>
  <si>
    <t>пог.м</t>
  </si>
  <si>
    <t xml:space="preserve">Пластина резиновая тип УМ Лист 8х1200х5000 </t>
  </si>
  <si>
    <t>кг.</t>
  </si>
  <si>
    <t>шт</t>
  </si>
  <si>
    <t>25 числа ежемесячно</t>
  </si>
  <si>
    <t>ежемесячно</t>
  </si>
  <si>
    <t>2013 г.</t>
  </si>
  <si>
    <t>кв.м</t>
  </si>
  <si>
    <t>чел.</t>
  </si>
  <si>
    <t>г.Железногорск-Илимский</t>
  </si>
  <si>
    <t>40.10.2</t>
  </si>
  <si>
    <t>006</t>
  </si>
  <si>
    <t>055</t>
  </si>
  <si>
    <t>ЗП</t>
  </si>
  <si>
    <t xml:space="preserve">да </t>
  </si>
  <si>
    <t>да</t>
  </si>
  <si>
    <t>нет</t>
  </si>
  <si>
    <t xml:space="preserve"> </t>
  </si>
  <si>
    <t xml:space="preserve">                                                                                                                                                                              III квартал текущего года</t>
  </si>
  <si>
    <t>Кисть малярная КФ,Закупка годовая</t>
  </si>
  <si>
    <t>Металл листовой 0,8мм ,                      Закупка годовая</t>
  </si>
  <si>
    <t>Катанка 6,5мм ,Закупка годовая</t>
  </si>
  <si>
    <t>Бумага наждачная №40,                      Закупка годовая</t>
  </si>
  <si>
    <t>Лента изоляционная ПВХ,                        Закупка годовая</t>
  </si>
  <si>
    <t>Электроды сварочные МР-3, 4 мм ,Закупка годовая</t>
  </si>
  <si>
    <t>Силикагель,Закупка годовая</t>
  </si>
  <si>
    <t>Картриджи  для НР LJ ,                    Закупка годовая</t>
  </si>
  <si>
    <t>Тонер   к картриджам  НР LJ ,           Закупка годовая</t>
  </si>
  <si>
    <t>Порошок стиральный ,      Закупка годовая</t>
  </si>
  <si>
    <t>Силикагель КСКГ ,Закупка годовая</t>
  </si>
  <si>
    <t>Материалы по ОТ, промбезопасности и экологии,Закупка годовая</t>
  </si>
  <si>
    <t>Аптечки ,Закупка годовая</t>
  </si>
  <si>
    <t>Плакаты и знаки пожарной безопасности ,Закупка годовая</t>
  </si>
  <si>
    <t>Плакаты и знаки электробезопасности ,                 Закупка годовая</t>
  </si>
  <si>
    <t>Светотехническая продукция,          Закупка годовая</t>
  </si>
  <si>
    <t>Светодиодная коммутаторная лампа,Закупка годовая</t>
  </si>
  <si>
    <t>Выключатель открытой проводки,Закупка годовая</t>
  </si>
  <si>
    <t>Розетка открытой проводки,                       Закупка годовая</t>
  </si>
  <si>
    <t>Разъединитель РЛНД-10/400. Закупка годовая</t>
  </si>
  <si>
    <t>Изолятор проходной ИП-35/3150.Закупка годовая</t>
  </si>
  <si>
    <t>Изолятор проходной ИПУ-10/630-7,5.Закупка годовая</t>
  </si>
  <si>
    <t>Изолятор проходной ИПУ-6/400-3,75.Закупка годовая.</t>
  </si>
  <si>
    <t>Аппаратура электрическая низковольтная.Закупка годовая</t>
  </si>
  <si>
    <t>Круг отрезной .Закупка годовая</t>
  </si>
  <si>
    <t>Полотно для ножовки по металлу 300 мм.Закупка годовая</t>
  </si>
  <si>
    <t>Набор сверел по металлу 6-24мм (18 шт.).Закупка годовая</t>
  </si>
  <si>
    <t>Клещи токоизмерительные КЕW 2003А.Закупка годовая</t>
  </si>
  <si>
    <t>Мультиметр VC 140 цифровой.Закупка годовая</t>
  </si>
  <si>
    <t>Кабельно-проводниковая продукция.Закупка годовая</t>
  </si>
  <si>
    <t>Канат полиамидный .Закупка годовая</t>
  </si>
  <si>
    <t>Строп  канатный СКП.Закупка годовая</t>
  </si>
  <si>
    <t>Поверка средств измерений.Закупка годовая</t>
  </si>
  <si>
    <t>Аттестация рабочих мест.Закупка годовая</t>
  </si>
  <si>
    <t>Линия по регенерации масла.Закупка годовая</t>
  </si>
  <si>
    <t>Автомобиль УАЗ-Патриот.Закупка годовая</t>
  </si>
  <si>
    <t>Дизельное топливо.      Закупка 2-й квартал</t>
  </si>
  <si>
    <t>Бензин АИ-80. . Закупка 2-й квартал</t>
  </si>
  <si>
    <t>Бензин АИ-92.Закупка 2-й квартал</t>
  </si>
  <si>
    <t>Трубчатый электронагреватель ТЭНФ 120 В10/1,0 S220 ,Закупка годовая</t>
  </si>
  <si>
    <t>Трубчатый электронагреватель ТЭНР 60 В13/2,0 О220,Закупка годовая</t>
  </si>
  <si>
    <t>Трубчатый электронагреватель ТЭНР 60 В13/2,0 Т220 ,Закупка годовая</t>
  </si>
  <si>
    <t>Трубчатый электронагреватель ТЭНФ 60 В13/2,0 J220,Закупка годовая</t>
  </si>
  <si>
    <t>Электрокалорифер 25кВт,                       Закупка годовая</t>
  </si>
  <si>
    <t>Обогреватель инфракрасный подвесного типа, 1 кВт,                 Закупка годовая</t>
  </si>
  <si>
    <t>Масло трансформаторное ГК,   Закупка годовая</t>
  </si>
  <si>
    <t>Масло трансформаторное ГК          Закупка годовая</t>
  </si>
  <si>
    <t>Дератизация,                                     Закупка годовая</t>
  </si>
  <si>
    <t>Утилизация ртутьсодержащих ламп ,  Закупка годовая</t>
  </si>
  <si>
    <t>Дизельное топливо.Закупка            3-й квартал.</t>
  </si>
  <si>
    <t>Итого:</t>
  </si>
  <si>
    <t>40.10.3</t>
  </si>
  <si>
    <t>Услуги  по отдыху детей. Закупка годовая</t>
  </si>
  <si>
    <t>Услуги по проведению мероприятия посвященного Дню энергетика.Закупка годовая</t>
  </si>
  <si>
    <t>Обязательное страхование гражданской ответственности владельцев транспортных средств. Закупка годовая</t>
  </si>
  <si>
    <t>Бензин АИ-92,Закупка    3-й квартал.</t>
  </si>
  <si>
    <t>Бензин АИ-80,Закупка  3-й квартал.</t>
  </si>
  <si>
    <t>Соответствие программам обучения</t>
  </si>
  <si>
    <t>Обучение (2-й квартал)</t>
  </si>
  <si>
    <t>Обучение (4-й квартал)</t>
  </si>
  <si>
    <t>Согласно ТЗ</t>
  </si>
  <si>
    <t>Термостойкая спецодежда (Закупка годовая)</t>
  </si>
  <si>
    <t>Спецодежда и СИЗ (Закупка годовая)</t>
  </si>
  <si>
    <t>Соответствие ГОСТам и ТУ</t>
  </si>
  <si>
    <t>Запчасти для автотранспорта</t>
  </si>
  <si>
    <t>Станок заточной электрический</t>
  </si>
  <si>
    <t>Профессиональный сканер . Закупка годовая</t>
  </si>
  <si>
    <t>Настольный принтер ,Закупка годовая</t>
  </si>
  <si>
    <t>Обособленное подразделение ЗАО "Электросеть" в г.Железногорск-Илимский</t>
  </si>
  <si>
    <t>665651 Иркутская обл. г.Железногорск-Илимский, ул.Иващенко 9а/1</t>
  </si>
  <si>
    <t>8(39566)96-712</t>
  </si>
  <si>
    <t>Igor,Konovalov@zaoelektroset,ru</t>
  </si>
  <si>
    <t>март</t>
  </si>
  <si>
    <t>Специалист по закупкам</t>
  </si>
  <si>
    <t>Руководитель ТС</t>
  </si>
  <si>
    <t>Бумага наждачная №40,                Закупка годовая</t>
  </si>
  <si>
    <t>КЛ</t>
  </si>
  <si>
    <t>Многофункциональное устройство Canon image RUNNER 1133А ,Закупка годовая</t>
  </si>
  <si>
    <t>Средства  стиральные, чистящие. Закупка квартальная</t>
  </si>
  <si>
    <t>июль-сентябрь 2013</t>
  </si>
  <si>
    <t>2013г</t>
  </si>
  <si>
    <t>июль</t>
  </si>
  <si>
    <t>Инструмент. Закупка годовая</t>
  </si>
  <si>
    <t>Станки заточные .Закупка годовая</t>
  </si>
  <si>
    <t>Средство отбеливающее  ,Закупка квартальная</t>
  </si>
  <si>
    <t>Средство чистящее,Закупка квартальная</t>
  </si>
  <si>
    <t>Мешок для мусора (набор),           Закупка квартальная</t>
  </si>
  <si>
    <t>ОП ЗАО "Электросеть" в г. Красный Сулин</t>
  </si>
  <si>
    <t>346353, Ростовская область, г. Красный Сулин, территория ОАО "Экспериментальная ТЭС"</t>
  </si>
  <si>
    <t xml:space="preserve">8(86367)5-70-16 </t>
  </si>
  <si>
    <t>inna.kovaleva@zaoelektroset.ru.</t>
  </si>
  <si>
    <t>I квартал текущего года</t>
  </si>
  <si>
    <t>52.41.1</t>
  </si>
  <si>
    <t>Ветошь (2013год)</t>
  </si>
  <si>
    <t>ТЗ №7                 ППСТиП 6.6.2. "Материалы для ремонта"</t>
  </si>
  <si>
    <t>г. Красный Сулин</t>
  </si>
  <si>
    <t>январь 2013г.</t>
  </si>
  <si>
    <t>февраль 2013г.</t>
  </si>
  <si>
    <t>Поставка Салфеток технических 400х400 мм (2013год)</t>
  </si>
  <si>
    <t>ТЗ №7                 ППСТиП 6.6.2.. "Материалы для ремонта"</t>
  </si>
  <si>
    <t>52.48.39</t>
  </si>
  <si>
    <t>Поставка шкурки шлифовальной (2013год)</t>
  </si>
  <si>
    <t>Поставка пленки полиэтиленовой (2013год)</t>
  </si>
  <si>
    <t>м2</t>
  </si>
  <si>
    <t>Поставка пакли льняной  (2013год)</t>
  </si>
  <si>
    <t>Поставка шпагата технического из лубянных волокон (2013год)</t>
  </si>
  <si>
    <t>51.53.22</t>
  </si>
  <si>
    <t>Поставка RAL 7037серая ПФ-115 (2013год)</t>
  </si>
  <si>
    <t>ТЗ №8                ППСТиП 6.6.2.. "Материалы для ремонта"</t>
  </si>
  <si>
    <t>Поставка RAL 9005черн.  ПФ-115 (2013год)</t>
  </si>
  <si>
    <t>Поставка Эмали ПФ-115 красная (2013год)</t>
  </si>
  <si>
    <t>Поставка эмали ПФ-115 жёлтая (2013год)</t>
  </si>
  <si>
    <t>январь  2013г.</t>
  </si>
  <si>
    <t>Поставка эмали ПФ-115 зеленая (2013год)</t>
  </si>
  <si>
    <t>Поставка грунтовки по ржавой поверхности ГФ-021 «КоррНет» серая (2013год)</t>
  </si>
  <si>
    <t>Поставка шпатлёвки в/стойкой (2013год)</t>
  </si>
  <si>
    <t>Поставка уайт-спирита (2013год)</t>
  </si>
  <si>
    <t>112</t>
  </si>
  <si>
    <t>л</t>
  </si>
  <si>
    <t>Поставка лака бакелитового (2013год)</t>
  </si>
  <si>
    <t>Поставка ацетона технического (2013год)</t>
  </si>
  <si>
    <t>Поставка сурика железного (2013год)</t>
  </si>
  <si>
    <t>Поставка олифы натуральной (2013год)</t>
  </si>
  <si>
    <t>Поставка растворителя 646 (2013год)</t>
  </si>
  <si>
    <t>Поставка керосина (2013год)</t>
  </si>
  <si>
    <t>Поставка бензина Б-70 (2013год)</t>
  </si>
  <si>
    <t>Поставка соды кальцинированной (2013год)</t>
  </si>
  <si>
    <t>ТЗ №9                ППСТиП 6.6.2.. "Материалы для ремонта"</t>
  </si>
  <si>
    <t>Поставка соды каустической (2013год)</t>
  </si>
  <si>
    <t>Поставка мыла хозяйственного (2013год)</t>
  </si>
  <si>
    <t>Поставка графита кристаллического (2013год)</t>
  </si>
  <si>
    <t>Поставка клея 88Н (2013год)</t>
  </si>
  <si>
    <t>Поставка смазки ЦИАТИМ-221 (2013год)</t>
  </si>
  <si>
    <t>ТЗ №10                ППСТиП 6.6.2.. "Материалы для ремонта"</t>
  </si>
  <si>
    <t xml:space="preserve">декабрь 2012        </t>
  </si>
  <si>
    <t xml:space="preserve">декабрь 2012      март 2013             июнь 2013              сентябрь 2013       </t>
  </si>
  <si>
    <t>Поставка дистиллированной воды (2013год)</t>
  </si>
  <si>
    <t xml:space="preserve">январь 2013        </t>
  </si>
  <si>
    <t>февраль 2013г   сентябрь 2013г..</t>
  </si>
  <si>
    <t>25.13.1</t>
  </si>
  <si>
    <t>Поставка Резины маслостойкой МБС толщ.3мм (2013год)</t>
  </si>
  <si>
    <t>ТЗ №11                ППСТиП 6.6.2.. "Материалы для ремонта"</t>
  </si>
  <si>
    <t>Поставка Резины маслостойкой МБС толщ.4мм (2013год)</t>
  </si>
  <si>
    <t>Поставка Резины маслостойкой МБС толщ.5мм (2013год)</t>
  </si>
  <si>
    <t>Поставка Резины маслостойкой МБС толщ.6мм (2013год)</t>
  </si>
  <si>
    <t>Поставка Резины трансформаторнай УМ толщ.2мм (2013год)</t>
  </si>
  <si>
    <t>Поставка Резины трансформаторной УМ толщ.3мм (2013год)</t>
  </si>
  <si>
    <t>Поставка Резины трансформаторной УМ толщ.4мм (2013год)</t>
  </si>
  <si>
    <t>Поставка Резины трансформаторной УМ толщ.5мм (2013год)</t>
  </si>
  <si>
    <t>Поставка Резины трансформаторной УМ толщ.6мм (2013год)</t>
  </si>
  <si>
    <t>ПоставкаРезины трансформаторной УМ толщ.8мм (2013год)</t>
  </si>
  <si>
    <t>31.62</t>
  </si>
  <si>
    <t>Поставка комплекта запчастей к воздушным выключателям ВВН-110 (2013год)</t>
  </si>
  <si>
    <t>ТЗ №1                ППСТиП 6.6.2.. "Материалы для ремонта"</t>
  </si>
  <si>
    <t>839</t>
  </si>
  <si>
    <t>компл</t>
  </si>
  <si>
    <t>29.12.3</t>
  </si>
  <si>
    <t xml:space="preserve">Поставка зпчастей к  компрессору типа ВШВ 3/100 (2013год). </t>
  </si>
  <si>
    <t>ТЗ №3                ППСТиП 6.6.2.. "Материалы для ремонта"</t>
  </si>
  <si>
    <t>51.65.5</t>
  </si>
  <si>
    <t>Поставка оснастки, инструмента, приспособлений (1-й квартал 2013г.)</t>
  </si>
  <si>
    <t>ППСТиП 6.3.6. "Прочие материалы"</t>
  </si>
  <si>
    <t>март 2013г.</t>
  </si>
  <si>
    <t>51.70</t>
  </si>
  <si>
    <t>март 2013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</si>
  <si>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кабель-каналы, Автоматические выключатели ВА 57-35 )  (1-й квартал 2013г.)</t>
  </si>
  <si>
    <t>ППСТиП 6.3.3. "Содержание основных средств"</t>
  </si>
  <si>
    <t>январь-февраль 2013г.</t>
  </si>
  <si>
    <t>28.74.1</t>
  </si>
  <si>
    <t>Поставка материалов на ТО (метизная продукция)  (1-й квартал 2013г.)</t>
  </si>
  <si>
    <t>Поставка материалов на ТО (элетролампы, светильники)  (1-й квартал 2013г.)</t>
  </si>
  <si>
    <t>Поставка материалов на ТО (лента киперная, изолента х/б, изолента ПВХ, лакоткань,  провод медный 2*2,5)  (1-й квартал 2013г.)</t>
  </si>
  <si>
    <t>51.42.1</t>
  </si>
  <si>
    <t>Поставка  СиЗ</t>
  </si>
  <si>
    <t>ППСТиП 6.3.5. "Спецодежда  и СиЗ"</t>
  </si>
  <si>
    <t>февраль 2013.</t>
  </si>
  <si>
    <t>март 2013г                   июнь 2013                  сентябрь 2013           декабрь 2013.</t>
  </si>
  <si>
    <t>52.47.3</t>
  </si>
  <si>
    <t>Поставка канцелярских товаров  (1-й квартал 2013г.)</t>
  </si>
  <si>
    <t>ППСТиП 6.16.3. "Канцелярские расходы""</t>
  </si>
  <si>
    <t>февраль  2013г.</t>
  </si>
  <si>
    <t>февраль-март 2013г.</t>
  </si>
  <si>
    <t>Поставка материалов на ТО (ветошь,обтирочный материал)  (1-й квартал 2013г.)</t>
  </si>
  <si>
    <t>январь 2013</t>
  </si>
  <si>
    <t>Поставка материалов на ТО (нетканное полотно, салфетки технические, шлифшкурка на полотне)  (1-й квартал 2013г.)</t>
  </si>
  <si>
    <t>январь-март2013</t>
  </si>
  <si>
    <t>24.11</t>
  </si>
  <si>
    <t>Поставка материалов на ТО(пропан, кислород) (1-2 квартал 2013г.)</t>
  </si>
  <si>
    <t>февраль  2013</t>
  </si>
  <si>
    <t>24.66.3</t>
  </si>
  <si>
    <t>Поставка материалов на ТО(смазки, керосин, масло компрессорное КС, нефрас) (1-й квартал)</t>
  </si>
  <si>
    <t>февраль-март 2013</t>
  </si>
  <si>
    <t>51.34.1</t>
  </si>
  <si>
    <t>Поставка бутиллированной воды (1 квартал 2013г)</t>
  </si>
  <si>
    <t>ППСТиП  6.9.4.5       "Расходы на питание"</t>
  </si>
  <si>
    <t>868</t>
  </si>
  <si>
    <t>бут</t>
  </si>
  <si>
    <t xml:space="preserve">январь 2013      </t>
  </si>
  <si>
    <t>январь 2013      февраль 2013      март 2013</t>
  </si>
  <si>
    <t>60.24.1</t>
  </si>
  <si>
    <t>Выполнение транспортных услуг (1 квартал 2013г)</t>
  </si>
  <si>
    <t>ППСТиП 6.7.5.        "Прочие транспортные затраты"</t>
  </si>
  <si>
    <t>356</t>
  </si>
  <si>
    <t>ч</t>
  </si>
  <si>
    <t>60.23</t>
  </si>
  <si>
    <t>Выполнение автоуслуг (1 квартал 2013г)</t>
  </si>
  <si>
    <t>008</t>
  </si>
  <si>
    <t>км</t>
  </si>
  <si>
    <t>51.15.42</t>
  </si>
  <si>
    <t>Поставка запчастей и расходных материалов (картриджи, замена фотобарабана) (1 квартал 2013г)</t>
  </si>
  <si>
    <t>ППСТиП 6.16.8.2.       "Запчасти и расходные материалы"</t>
  </si>
  <si>
    <t>январь 2013         март 2013</t>
  </si>
  <si>
    <t>Выполнение услуг  (техническое обслуживание оргтехники) (1 квартал 2013г)</t>
  </si>
  <si>
    <t>ППСТиП 6.16.8.3.       "Услуги (кроме связи)</t>
  </si>
  <si>
    <t>74.20.4</t>
  </si>
  <si>
    <t>Выполнение услуг по проведению поверки оборудования (2013год)</t>
  </si>
  <si>
    <t>ППСТиП 6.8.5.       "Прочие услуги промхарактера"</t>
  </si>
  <si>
    <t>74.30.4</t>
  </si>
  <si>
    <t>Выполнение химического анализа трансформаторного масла (1-2 квартал  2013г.)</t>
  </si>
  <si>
    <t>92.40</t>
  </si>
  <si>
    <t>Выполнение информационно-статистических  услуг (1-квартал 2013г.)</t>
  </si>
  <si>
    <t>ППСТиП 6.16.12.       "Прочие производственные затраты"</t>
  </si>
  <si>
    <t xml:space="preserve">январь </t>
  </si>
  <si>
    <t>Выполнение  образовательных услуг (обучение по ОТ руководителей, обучените по промышленной безопасности, предэкзаменационная подготовка) (2013год)</t>
  </si>
  <si>
    <t>ППСТиП 6.9.3.         "Расходы на образование"</t>
  </si>
  <si>
    <t>792</t>
  </si>
  <si>
    <t>чел</t>
  </si>
  <si>
    <t>апрель  2012</t>
  </si>
  <si>
    <t>май 2012</t>
  </si>
  <si>
    <t>ИТОГО:</t>
  </si>
  <si>
    <t>Поставка метизной продукции (2013год)</t>
  </si>
  <si>
    <t>ТЗ №6                ППСТиП 6.6.2.. "Материалы для ремонта"</t>
  </si>
  <si>
    <t>апрель 2013г.</t>
  </si>
  <si>
    <t>Поставка замков электромагнитной блокировки ЗБ-1 (2013год)</t>
  </si>
  <si>
    <t>ТЗ №12                ППСТиП 6.6.2.. "Материалы для ремонта"</t>
  </si>
  <si>
    <t>31.30</t>
  </si>
  <si>
    <t>Поставка кабеля контрольного КВВГнг-LS-0,66 14х1,5 (2013год)</t>
  </si>
  <si>
    <t>ТЗ №5                ППСТиП 6.6.2.. "Материалы для ремонта"</t>
  </si>
  <si>
    <t>март  2013г.</t>
  </si>
  <si>
    <t>Поставка кабеля контрольного КВВГнг-LS-0,66 4х1,5 (2013год)</t>
  </si>
  <si>
    <t>31.62.9</t>
  </si>
  <si>
    <t>Выполнение капитальных ремонтов выключателя МКП -220  подрядным способом на ПС 220/110/10/3 кВ (2013год)</t>
  </si>
  <si>
    <t>ТЗ №13   ППСТиП ст.6.6.1. "Услуги подрядчиков"</t>
  </si>
  <si>
    <t>июль 2013г.</t>
  </si>
  <si>
    <t>август 2013г.</t>
  </si>
  <si>
    <t>21.22</t>
  </si>
  <si>
    <t>Поставка материалов  и оборудования для ОТ (указатели напряжения)</t>
  </si>
  <si>
    <t>ППСТиП 6.16.1   "Материалы по ОТ, ПБ и экологии"</t>
  </si>
  <si>
    <t>июль 213</t>
  </si>
  <si>
    <t>Поставка  смывающих и (или) обезвреживающих средств в соответствии с типовыми нормами (крем, мыло, очищающая паста) (2013год)</t>
  </si>
  <si>
    <t>апрель-май 2013г.</t>
  </si>
  <si>
    <t>Поставка  огнетушителей углекислотных (2013год)</t>
  </si>
  <si>
    <t>22.15</t>
  </si>
  <si>
    <t>Поставка нормативно-технической документации по ПБ, плакатов, знаков безопасности,кабинетов по охране труда и т.п. (2013год)</t>
  </si>
  <si>
    <t>25.24.2</t>
  </si>
  <si>
    <t>Поставка приспособлений для безопасного выполнения работ (2013год)</t>
  </si>
  <si>
    <t>июнь 2013</t>
  </si>
  <si>
    <t xml:space="preserve">Поставка канцелярских товаров (2-й квартал 2013г) </t>
  </si>
  <si>
    <t>май  2013г.</t>
  </si>
  <si>
    <t>май-июнь 2013г.</t>
  </si>
  <si>
    <t>Поставка хоз. пренадлежностей (1-2 квартал 2013г)</t>
  </si>
  <si>
    <t>май 2013г.</t>
  </si>
  <si>
    <t>Поставка оснастки, инструмента, приспособлений (2-й квартал 2013г)</t>
  </si>
  <si>
    <t>апрель  2013г.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</si>
  <si>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 ) (2-й квартал 2013г)</t>
  </si>
  <si>
    <t>апрель  2013</t>
  </si>
  <si>
    <t>апрель-июнь 2013</t>
  </si>
  <si>
    <t>Поставка материалов на ТО(ватман, осцилографная бумага) 2013 год)</t>
  </si>
  <si>
    <t>736</t>
  </si>
  <si>
    <t>рул</t>
  </si>
  <si>
    <t>апрель</t>
  </si>
  <si>
    <t>Поставка материалов на ТО (элетролампы, светильники)  (2-й квартал 2013г)</t>
  </si>
  <si>
    <t>июль  2013</t>
  </si>
  <si>
    <t>июль- август 2013</t>
  </si>
  <si>
    <t>Поставка материалов на ТО(смазки, керосин, масло компрессорное КС, нефрас)  (2-й квартал 2013г)</t>
  </si>
  <si>
    <t>июнь  2013г.</t>
  </si>
  <si>
    <t>июнь 2013г.</t>
  </si>
  <si>
    <t>Выполнение транспортных услуг  (2-й квартал 2013г)</t>
  </si>
  <si>
    <t xml:space="preserve">апрель 2013          </t>
  </si>
  <si>
    <t>апрель 2013          май 2013             июнь 2013</t>
  </si>
  <si>
    <t>Выполнение автоуслуг  (2-й квартал 2013г)</t>
  </si>
  <si>
    <t>Поставка запчастей и расходных материалов (картриджи, замена фотобарабана)  (2-й квартал 2013г)</t>
  </si>
  <si>
    <t>Поставка бутиллированной воды  (2-й квартал 2013г)</t>
  </si>
  <si>
    <t xml:space="preserve">апрель 2013              </t>
  </si>
  <si>
    <t xml:space="preserve">апрель 2013          май 2013            июнь 2013     </t>
  </si>
  <si>
    <t>Выполнение услуг  (техническое обслуживание оргтехники)  (2-й квартал 2013г)</t>
  </si>
  <si>
    <t xml:space="preserve">апрель 2013             </t>
  </si>
  <si>
    <t>66.03</t>
  </si>
  <si>
    <t>Выполнение услуг по страхованию грузов и имущества (2013г)</t>
  </si>
  <si>
    <t>ППСТиП 6.16.5.        "Страхование опасных производственных объектов"</t>
  </si>
  <si>
    <t>апрель 2013</t>
  </si>
  <si>
    <t>109238 ,00</t>
  </si>
  <si>
    <t>апрель 2013г.  июнь 2013г.</t>
  </si>
  <si>
    <t>Выполнение хромотографического анализа трансформаторного масла (1-2й квартал 2013г)</t>
  </si>
  <si>
    <t>Выполнение информационно-статистических  услуг  (2-й квартал 2013г)</t>
  </si>
  <si>
    <t>45.31</t>
  </si>
  <si>
    <t>Выполнение комплекса проектно-изыскательных работ для замены  ВМТ 110 кВ ВЛ Н16-Н1-Ш38 на элегазовый выключатель 110 кВ в ОРУ-110 кВ ПС 220/110/10/3 кВ</t>
  </si>
  <si>
    <t>КВ</t>
  </si>
  <si>
    <t>июнь</t>
  </si>
  <si>
    <t>Выполнение комплекса проектно-изыскательных работ для замены  ВМТ 110 кВ ВЛ Г13-Г15 на элегазовый выключатель 110 кВ в ОРУ-110 кВ ПС 220/110/10/3 кВ</t>
  </si>
  <si>
    <t>Выполнение комплекса проектно-изыскательных работ для замены ТТ 110 кВ ОВВ в ОРУ-110 кВ ПС 220/110/10/3 кВ "ЭкспериментальнаяТЭС"</t>
  </si>
  <si>
    <t>Выполнение комплекса проектно-изыскательных работ для замены ТТ 110 кВ  С2-2ц в ОРУ-110 кВ ПС 220/110/10/3 кВ "ЭкспериментальнаяТЭС"</t>
  </si>
  <si>
    <t>31.20</t>
  </si>
  <si>
    <t>Поставка блока регистрирующего терминала БЭ2074 900</t>
  </si>
  <si>
    <t>июнь-июль</t>
  </si>
  <si>
    <t>111 квартал текущего года</t>
  </si>
  <si>
    <t>Поставка изоляторов подвесных  ПС-120Б (2013год)</t>
  </si>
  <si>
    <t>ТЗ №4                ППСТиП 6.6.2.. "Материалы для ремонта"</t>
  </si>
  <si>
    <t>Поставка опорно-стержневого изолятора ИОС-110-400 УХЛ1 (2013год)</t>
  </si>
  <si>
    <t>Поставка комплекта запчастей к масляным выключателям ВМТ-110   (2013г)</t>
  </si>
  <si>
    <t>ТЗ №2                ППСТиП 6.6.2.. "Материалы для ремонта"</t>
  </si>
  <si>
    <t>сентябрь 2013</t>
  </si>
  <si>
    <t>Поставказапчастей к компрессору ВШВ (клапан запорный КЭМ-2 ММММ306.577.005)</t>
  </si>
  <si>
    <t xml:space="preserve">          ППСТиП 6.6.2.. "Материалы для ремонта"</t>
  </si>
  <si>
    <t xml:space="preserve">Поставка спецодежды и СиЗ (2013год) </t>
  </si>
  <si>
    <t>ППСТиП 6.3.4. "Спецодежда  и СиЗ"</t>
  </si>
  <si>
    <t>июль  2013г.</t>
  </si>
  <si>
    <t>август-сентябрь 2013г.</t>
  </si>
  <si>
    <t>Поставка термостойкой спецодежды и СиЗ (2013год)</t>
  </si>
  <si>
    <t>Поставка приспособления для безопасного выполнения работ (лестница стремянка)  ( 2013г)</t>
  </si>
  <si>
    <t xml:space="preserve">Поставка канцелярских товаров (3-й квартал 2013г) </t>
  </si>
  <si>
    <t>август  2013г.</t>
  </si>
  <si>
    <t xml:space="preserve">Поставка оснастки, инструмента, приспособлений (3-й квартал 2013г) </t>
  </si>
  <si>
    <t>Поставка хоз. пренадлежностей (3-4 квартал 2013г)</t>
  </si>
  <si>
    <t>Поставка материалов на ТО (концевые и кабельные муфты, Розетки о/п,розетки скр. Пр., выключатели о/п, выключатели скр. Пр, кольцо пластиковое, коробки распределительные, вилки штепсельные, патрон осветит. Карб. Е-27, Патрон керамический Е-40, хомуты монтажные виниловые, кабель-каналы ) (3-4 квартал 2013г)</t>
  </si>
  <si>
    <t>Поставка материалов на ТО (лента киперная, изолента х/б, изолента ПВХ, лакоткань,  провод медный 2*2,5)  (3-й квартал 2013г.)</t>
  </si>
  <si>
    <t xml:space="preserve">Поставка материалов на ТО (ветошь,обтирочный материал) (3-4 квартал 2013г) </t>
  </si>
  <si>
    <t>Поставка материалов на ТО(пропан, кислород) (3-4 квартал 2013г)</t>
  </si>
  <si>
    <t>август  2013</t>
  </si>
  <si>
    <t>Поставка материалов на ТО(смазки, керосин, масло компрессорное КС, нефрас) (3-4 квартал 2013г)</t>
  </si>
  <si>
    <t>август   2013г.</t>
  </si>
  <si>
    <t>август-сентябрь  2013г.</t>
  </si>
  <si>
    <t>Выполнение транспортных услуг (3-й квартал 2013г)</t>
  </si>
  <si>
    <t xml:space="preserve">июль 2013          </t>
  </si>
  <si>
    <t xml:space="preserve">июль 2013          август 2013           сентябрь 2013  </t>
  </si>
  <si>
    <t>Выполнение автоуслуг (3-й квартал 2013г)</t>
  </si>
  <si>
    <t>Поставка бутиллированной воды (3-й квартал 2013г)</t>
  </si>
  <si>
    <t>Поставка запчастей и расходных материалов (картриджи, замена фотобарабана) (3-4-й квартал 2013г)</t>
  </si>
  <si>
    <t>июль 2013</t>
  </si>
  <si>
    <t>Выполнение услуг  (техническое обслуживание оргтехники) (3-4й квартал 2013)</t>
  </si>
  <si>
    <t>Выполнение услуг по проведению периодических медосмотров  (2013 год)</t>
  </si>
  <si>
    <t>ППСТиП 6.16.5.        "Медицинские профосмотры, медкомиссии"</t>
  </si>
  <si>
    <t>сентябрь-октябрь 2013</t>
  </si>
  <si>
    <t>Выполнение химического анализа трансформаторного масла (3-4квартал  2013г.)</t>
  </si>
  <si>
    <t>Выполнение информационно-статистических  услуг (3-й квартал 2013г)</t>
  </si>
  <si>
    <t>ППСТиП 6.16.12.</t>
  </si>
  <si>
    <t>74.20.14</t>
  </si>
  <si>
    <t>Выполнение работ по замене ВМТ 110 кВ ВЛ Н16-Н1-Ш38 на элегазовый выключатель 110 кВ в ОРУ-110 кВ ПС 220/110/10/3 кВ</t>
  </si>
  <si>
    <t>июль-декабрь</t>
  </si>
  <si>
    <t>Выполнение рабо по замене ВМТ 110 кВ ВЛ Г13-Г15 на элегазовый выключатель 110 кВ в ОРУ-110 кВ ПС 220/110/10/3 кВ</t>
  </si>
  <si>
    <t>Выполнение работ по замене ТТ 110 кВ ОВВ в ОРУ-110 кВ ПС 220/110/10/3 кВ "ЭкспериментальнаяТЭС"</t>
  </si>
  <si>
    <t xml:space="preserve">Выполнение работ по замене ТТ 110 кВ С2-2ц в ОРУ-110 кВ ПС 220/110/10/3 кВ "ЭкспериментальнаяТЭС" </t>
  </si>
  <si>
    <t>45.21</t>
  </si>
  <si>
    <t>Выполнение капитального ремонта здания АБК</t>
  </si>
  <si>
    <t xml:space="preserve">  ППСТиП ст.6.6.1. "Услуги подрядчиков"</t>
  </si>
  <si>
    <t>июнь2013</t>
  </si>
  <si>
    <t>октябрь 2013</t>
  </si>
  <si>
    <t>Выполнение ремонта кровли здания АБК и трансформаторной мастерской с башней м/х</t>
  </si>
  <si>
    <t>Поставка сервера согласно ТЗ</t>
  </si>
  <si>
    <t>Поставка канцелярских товаров (4-й квартал 2013г)</t>
  </si>
  <si>
    <t>ноябрь 2013г.</t>
  </si>
  <si>
    <t>ноябрь-декабрь 2013г.</t>
  </si>
  <si>
    <t>Поставка оснастки, инструмента, приспособлений (4-й квартал 2013г)</t>
  </si>
  <si>
    <t>Поставка материалов на ТО(смазки, керосин, масло компрессорное КС, нефрас) (4-й квартал 2013г)</t>
  </si>
  <si>
    <t>ноябрь  2013г.</t>
  </si>
  <si>
    <t>Выполнение услуг по проведению экспертизы промышленной безопасности технических устройств, зданий и сооружений (сосуды под давлением)  ( 2013г)</t>
  </si>
  <si>
    <t>ППСТиП 6.8.3. "Услуги по техническому обслуживанию"</t>
  </si>
  <si>
    <t>сентябрь2013г.</t>
  </si>
  <si>
    <t>Поставка бутиллированной воды (4-й квартал 2013г)</t>
  </si>
  <si>
    <t xml:space="preserve">октябрь 2013         </t>
  </si>
  <si>
    <t xml:space="preserve">октябрь 2013      ноябрь 2013       декабрь 2013    </t>
  </si>
  <si>
    <t>Выполнение транспортных услуг (4-й квартал 2013г)</t>
  </si>
  <si>
    <t>Выполнение автоуслуг (4-й квартал 2013г)</t>
  </si>
  <si>
    <t xml:space="preserve">октябрь 2013          </t>
  </si>
  <si>
    <t>Поставка запчастей и расходных материалов (картриджи, замена фотобарабана) (4-й квартал 2013г)</t>
  </si>
  <si>
    <t>Выполнение услуг  (техническое обслуживание оргтехники) (4-й квартал 2013г)</t>
  </si>
  <si>
    <t xml:space="preserve">октябрь 2013        </t>
  </si>
  <si>
    <t>Выполнение хромотографического анализа трансформаторного масла (3-4 квартал 2013г)</t>
  </si>
  <si>
    <t>Выполнение химического анализа трансформаторного масла  (3-4 квартал 2013г)</t>
  </si>
  <si>
    <t>Выполнение информационно-статистических  услуг  (4-й квартал 2013г)</t>
  </si>
  <si>
    <t xml:space="preserve">октябрь 2013       </t>
  </si>
  <si>
    <t>декабрь</t>
  </si>
  <si>
    <t>ИТОГО 2013год :</t>
  </si>
  <si>
    <t>Экономист-сметчик</t>
  </si>
  <si>
    <t>Филиал ЗАО "Электросеть" в г. Междуреченске</t>
  </si>
  <si>
    <t>652870, Кемеровская область, г. Междуреченск, пр. Строителей, 52</t>
  </si>
  <si>
    <t>8(38475) 7-30-19, 6-40-83</t>
  </si>
  <si>
    <t>Natalya.Mikhaylenko@zaoelektroset.ru</t>
  </si>
  <si>
    <t>Сведения о начальной (максимальной) цене договора (цене лота), 
руб. без НДС</t>
  </si>
  <si>
    <t>ОКС</t>
  </si>
  <si>
    <t>Реконструкция КЛ 6 кВ ПС Центральная-портал ф.117 (годовая)</t>
  </si>
  <si>
    <t>Согласно технического задания</t>
  </si>
  <si>
    <t>комплект</t>
  </si>
  <si>
    <t xml:space="preserve">32425000000
</t>
  </si>
  <si>
    <t>Междуреченск</t>
  </si>
  <si>
    <t>Нет</t>
  </si>
  <si>
    <t>Выполнение работ для получения разрешения на застройку площадей залегания полезных ископаемых для "ЛЭП 110 кВ ЮК ГРЭС - п/ст Чувашинская"</t>
  </si>
  <si>
    <t>штука</t>
  </si>
  <si>
    <t>декабрь 2012г.</t>
  </si>
  <si>
    <t>Да</t>
  </si>
  <si>
    <t>АСУП</t>
  </si>
  <si>
    <t xml:space="preserve">Проведение экспертизы возможности использования заявленных радиоэлектронных средств и их электромагнитной совместимости с действующими и планируемыми для использования радиоэлектронными средствами </t>
  </si>
  <si>
    <t>март 2013 г</t>
  </si>
  <si>
    <t>ЗуЕИ</t>
  </si>
  <si>
    <t>АХС</t>
  </si>
  <si>
    <t>Услуги по подаче тепловой энергии и горячей воды (годовая)</t>
  </si>
  <si>
    <t xml:space="preserve"> Услуги по подаче воды и очистке сточных вод (годовая)</t>
  </si>
  <si>
    <t>Приобретение мебели (годовая)</t>
  </si>
  <si>
    <t>ОДО и ОДС</t>
  </si>
  <si>
    <t>Подписка на периодические издания (годовая)</t>
  </si>
  <si>
    <t>2013 г</t>
  </si>
  <si>
    <t>Аренда ячейки абонементного почтового шкафа</t>
  </si>
  <si>
    <t>декабрь 2012 г.</t>
  </si>
  <si>
    <t>ОТ и ПБ</t>
  </si>
  <si>
    <t>Оказание услуг по страхованию автогражданской ответственности ОСАГО (годовая)</t>
  </si>
  <si>
    <t>Междуреченск, Мыски, Новокузнецк</t>
  </si>
  <si>
    <t>Приобретение средств защиты индивидуальных (годовая)</t>
  </si>
  <si>
    <t>2424000, 2924694</t>
  </si>
  <si>
    <t>Приобретение смывающих, обезжиривающих и защитных средств (годовая)</t>
  </si>
  <si>
    <t>Оказание услуг по перезарядке огнетушителей (годовая)</t>
  </si>
  <si>
    <t>февраль 2013г</t>
  </si>
  <si>
    <t>Оказание услуг по выполнению количественного химического анализа опасных отходов (годовая)</t>
  </si>
  <si>
    <t>Оказание услуг по транспортированию отходов (годовая)</t>
  </si>
  <si>
    <t>куб.м.</t>
  </si>
  <si>
    <t>Оказание услуг по размещению (утилизации) отходов (годовая)</t>
  </si>
  <si>
    <t>т</t>
  </si>
  <si>
    <t>ОРУ</t>
  </si>
  <si>
    <t xml:space="preserve">Поставка метизов </t>
  </si>
  <si>
    <t xml:space="preserve">Поставка средств пломбирования для пломбировки приборов учета </t>
  </si>
  <si>
    <t>ПЭО</t>
  </si>
  <si>
    <t>Услуги, связанные с реализацией требований законодательства о государственном регулировании тарифов на электрическую энергию, по экспертизе экономически обоснованных расходов на передачу электрической энергии, проверке и анализу хозяйственной деятельности предприятия, изысканиявнутренних резервов для снижения издержек (годовая)</t>
  </si>
  <si>
    <t>ПТО</t>
  </si>
  <si>
    <t>Поставка ветоши (1полугодие 2013г.)</t>
  </si>
  <si>
    <t>февраль, март 2013 г</t>
  </si>
  <si>
    <t>Поставка зап.частей к силовым трансформаторам (1 полугодие 2013г.)</t>
  </si>
  <si>
    <t>Поставка лакокрасочной продукции (1 полугодие 2013г.)</t>
  </si>
  <si>
    <t>Поставка автомобильной краски(годовая 2013г.)</t>
  </si>
  <si>
    <t>Поставка выкатной тележки с выключателем ВВЭ-М-10-20/1000 (годовая 2013г.)</t>
  </si>
  <si>
    <t>Поставка изоляторов (1 полугодие 2013г)</t>
  </si>
  <si>
    <t>Поставка запчастей для масляных выключателей (годовая  2013г.)</t>
  </si>
  <si>
    <t>1) Нет     2) Да</t>
  </si>
  <si>
    <t>Поставка масла трансформаторного ГК (1 полугодие  2013г.)</t>
  </si>
  <si>
    <t>Поставка предохранителей (1 полугодие  2013г.)</t>
  </si>
  <si>
    <t>Поставка ограничителей перенапряжения (годовая 2013г.)</t>
  </si>
  <si>
    <t>Поставка силикагеля (годовая 2013г.)</t>
  </si>
  <si>
    <t>Поставка резины трансформаторной (1 полугодие 2013г.)</t>
  </si>
  <si>
    <t>Поставка строительных материалов (годовая  2013г.)</t>
  </si>
  <si>
    <t>Поставка электродов сварочных (годовая 2013г.)</t>
  </si>
  <si>
    <t>Поставка запчастей дла автотранспорта (1полугодие 2013г.)</t>
  </si>
  <si>
    <t>Поставка электроламп (1 кв. 2013г.)</t>
  </si>
  <si>
    <t>Поставка светильников (1 кв. 2013г.)</t>
  </si>
  <si>
    <t>Поставка электроустановочных изделий (1 кв. 2013г.)</t>
  </si>
  <si>
    <t>Поставка изоляционных материалов (годовая  2013г.)</t>
  </si>
  <si>
    <t xml:space="preserve">Поставка замка навесного </t>
  </si>
  <si>
    <t>апрель 2013 г</t>
  </si>
  <si>
    <t xml:space="preserve">Поставка наконечника кабельного </t>
  </si>
  <si>
    <t xml:space="preserve">Поставка раздаточной коробки на КАМАЗ </t>
  </si>
  <si>
    <t>февраль 2013 г</t>
  </si>
  <si>
    <t xml:space="preserve">Поставка СИП, силовой кабель </t>
  </si>
  <si>
    <t xml:space="preserve">Поставка автоматического выключантеля </t>
  </si>
  <si>
    <t xml:space="preserve">Поставка муфты кабельной </t>
  </si>
  <si>
    <t>ИТОГО I кв.:</t>
  </si>
  <si>
    <t>Запчасти и расходные материалы 
по ИТ (2 кв. 2013г.)</t>
  </si>
  <si>
    <t>апрель 2013 г.</t>
  </si>
  <si>
    <t>апрель-июнь 2013 г.</t>
  </si>
  <si>
    <t>Услуги по оказанию технической поддержке АИС "OMNI-US" (годовая)</t>
  </si>
  <si>
    <t>июнь 2013 г.</t>
  </si>
  <si>
    <t>Покупка Оргтехники</t>
  </si>
  <si>
    <t>Гурьевск</t>
  </si>
  <si>
    <t>Оказание услуг по проверке приборов безопасности подъемных сооружений (годовая)</t>
  </si>
  <si>
    <t>Приобретение плакатов и знаков безопасности (годовая)</t>
  </si>
  <si>
    <t>Приобретение приспособлений для безопасного выполнения работ (годовая)</t>
  </si>
  <si>
    <t>Мыски</t>
  </si>
  <si>
    <t>Оказание услуг по страхованию гражданской ответственности владельца опасного производственного объекта (годовая)</t>
  </si>
  <si>
    <t>Оказание услуг по доставке питьевой воды</t>
  </si>
  <si>
    <t>ОРП</t>
  </si>
  <si>
    <t>Оказание услуг по добровольному медицинскому страхованию (годовая)</t>
  </si>
  <si>
    <t>Преобретение детских санаторно-курортных  путевок (годовая)</t>
  </si>
  <si>
    <t>Проведение предрейсового медицинского осмотра (годовая),оказание медицинских  услуг и экстренной доврачебной помощи (годовая)</t>
  </si>
  <si>
    <t>Поставка коммутационных аппаратов (годовая 2013г.)</t>
  </si>
  <si>
    <t>май  2013 г.</t>
  </si>
  <si>
    <t xml:space="preserve"> 2013 г.</t>
  </si>
  <si>
    <t>Поставка метизов (годовая 2013г.)</t>
  </si>
  <si>
    <t>май 2013 г.</t>
  </si>
  <si>
    <t>Поставка электродвигателей (годовая 2013г.)</t>
  </si>
  <si>
    <t>Поставка кабельных муфт (годовая 2013г.)</t>
  </si>
  <si>
    <t>Поставка масла трансформаторного ГК (годовая)</t>
  </si>
  <si>
    <t>Поставка электрооборудования (годовая 2013г.)</t>
  </si>
  <si>
    <t xml:space="preserve">Поставка антифриза,смазки </t>
  </si>
  <si>
    <t xml:space="preserve">Поставка электроустановочных изделий </t>
  </si>
  <si>
    <t>Поставка трансформаторов тока (годовая)</t>
  </si>
  <si>
    <t>Оказание услуг по выполнению капитального ремонта зданий и сооружений (2 кв. 2013г.)</t>
  </si>
  <si>
    <t>июнь 2013 г</t>
  </si>
  <si>
    <t xml:space="preserve">Поставка кабеля </t>
  </si>
  <si>
    <t>Поставка линейной арматуры (2 кв. 2013г.)</t>
  </si>
  <si>
    <t>Поставка металлопроката (годовая 2013г.)</t>
  </si>
  <si>
    <t>Поставка изолированного провода (2 кв. 2013г.)</t>
  </si>
  <si>
    <t>Поставка стоек ж/б СВ-110 (2 кв. 2013г.)</t>
  </si>
  <si>
    <t>796</t>
  </si>
  <si>
    <t>Поставка моторного масла (2 кв. 2013г.)</t>
  </si>
  <si>
    <t>Поставка электроламп (2 кв. 2013г.)</t>
  </si>
  <si>
    <t xml:space="preserve">Поставка лакокрасочной продукции </t>
  </si>
  <si>
    <t>Поставка светильников</t>
  </si>
  <si>
    <t>Поставка пункта распределительного ПР</t>
  </si>
  <si>
    <t>Поставка трубы ПЭТ</t>
  </si>
  <si>
    <t>Поставка прочего расходного материала ( 2013г.)</t>
  </si>
  <si>
    <t>июль 2013 г.</t>
  </si>
  <si>
    <t>Оказание услуг по выполнению капитального ремонта кабельных линий 10/6/0,4 кВ</t>
  </si>
  <si>
    <t>июнь-сентябрь 2013 г.</t>
  </si>
  <si>
    <t>Оказание услуг по техническому освидетельствованию электрооборудования с истекшим сроком эксплуатации (годовая)</t>
  </si>
  <si>
    <t xml:space="preserve"> 2013 г</t>
  </si>
  <si>
    <t>Арматура светосигнальная (годовая .2013г.)</t>
  </si>
  <si>
    <t>Поставка нагревателей трубчатых ТЭН (годовая 2013г.)</t>
  </si>
  <si>
    <t>Поставка эл.магнитных реле (2 кв. 2013г.)</t>
  </si>
  <si>
    <t>Поставка шины алюминиевой (2 кв. 2013г.)</t>
  </si>
  <si>
    <t>Поставка блок-замков электромагнитных (2 кв. 2013г.)</t>
  </si>
  <si>
    <t>Поставка металлоконстукций (2 кв. 2013г.)</t>
  </si>
  <si>
    <t>Поставка изоляторов (2 полугодие 2013г)</t>
  </si>
  <si>
    <t>февраль-март 2013 г.</t>
  </si>
  <si>
    <t>Поставка пускателей (3 кв. 2013г.)</t>
  </si>
  <si>
    <t>июль-сентябрь 2013 г.</t>
  </si>
  <si>
    <t>Поставка запчастей дла автотранспорта (2 полугодие 2013г.)</t>
  </si>
  <si>
    <t>Поставка электроламп (3 кв. 2013г.)</t>
  </si>
  <si>
    <t>Поставка трансформаторов тока (3 кв. 2013г.)</t>
  </si>
  <si>
    <t>Оказание услуг по выполнению капитального ремонта воздушных линий электропередач 6/0,4 кВ (годовая)</t>
  </si>
  <si>
    <t>2013г.</t>
  </si>
  <si>
    <t>Реконструкция КЛ 6 кВ ПС Центральная-ТП 17а (годовая) ПИР</t>
  </si>
  <si>
    <t>Реконструкция ВЛ 0,4 кВ от ТП 153 (годовая)</t>
  </si>
  <si>
    <t>Реконструкция ВЛ 0,4 кВ от ТП213 (годовая)</t>
  </si>
  <si>
    <t>Строительство КЛ 6 кВ ТП100-ТП 96 (годовая)</t>
  </si>
  <si>
    <t>Строительство КЛ 0,4 кВ от ТП №26 и ТП №5 до ВРУ здания ДК им.Ленина  по пр.Строителей, 10 в рамках ТП (годовая)</t>
  </si>
  <si>
    <t>Строительство КЛ 0,4 кВ от ТП №149 до ВРУ вновь строящегося Ж/д по адресу г.Междуреченск, между ул.Лукиянова и ул.Дзержинского в рамках ТП (на год)</t>
  </si>
  <si>
    <t>Приобретение прибора контроля выключателей ПКВ/М7 (годовая)</t>
  </si>
  <si>
    <t>строительство ВЛ 0,4 кВ от РУ 0,4 кВ ТП 27 до ВРУ 0,4 кВ магазина по ул Космонавтов, 3</t>
  </si>
  <si>
    <t>40.10.4</t>
  </si>
  <si>
    <t xml:space="preserve">Строительство КЛ 0,4 кВ от РУ 0,4 кВ ТП 27 до ВРУ 0,4 кВ здания Многофункционального центра по адресу ул. Космонавтов, 5 </t>
  </si>
  <si>
    <t>40.10.5</t>
  </si>
  <si>
    <t>Строительство трёх двухцепных КЛ 0,4 кВ от ТП 163 до ВРУ 0,4 кВ жилого дома №2/49 со встроенно-пристроенными помещениями по адресу Западный район, микрорайон №49</t>
  </si>
  <si>
    <t>40.10.6</t>
  </si>
  <si>
    <t xml:space="preserve">Строительство двухцепной КЛ 0,4 кВ от РУ 0,4 кВ ТП 15 до ВРУ 0,4 кВ магазина с цехом выпечки, по адресу ул. Кузнецкая, 47а </t>
  </si>
  <si>
    <t>40.10.7</t>
  </si>
  <si>
    <t xml:space="preserve">строительство КТП 160 кВа (6/04 кВ), строительство двухцепной КЛ 0,4 кВ до ВРУ 0,4 кВ школы, строительство двухцепной КЛ 0,4 кВ до ВРУ 0,4 кВ котельной по адресу г.Междуреченск, п. Майзас </t>
  </si>
  <si>
    <t>Реконструкция ТП 27</t>
  </si>
  <si>
    <t>Выполнение работ по корректировке проектной документации в части выноса строящейся ЛЭП 110 кВ ЮК ГРЭС - п/ст "Чувашинская" из зоны горного отвода разреза "Кийзасский"</t>
  </si>
  <si>
    <t>ЗуеИ</t>
  </si>
  <si>
    <t>Строительство двухцепной КЛ 0,4  кВ от РУ 0,4 ТП 11 до ВРУ Централизованной бактериологической лаборатории, расположенного по адресу: г. Междуреченск , пр. 50 лет Комсомола,18</t>
  </si>
  <si>
    <t>615 567 ,80</t>
  </si>
  <si>
    <t>Строительство участков ЛЭП 0,4 кВ к энергопринимающим устройствам заявителей в рамках тех. присоединения (годовая)</t>
  </si>
  <si>
    <t>Август 2013г.</t>
  </si>
  <si>
    <t>ВЛ-0,4 кВ от ТП 108 и ВЛ-0,4 кВ от ТП 112, ВЛ-0,4 кВ от ТП 107 (СМР)</t>
  </si>
  <si>
    <t>Покупка потерь у Мечел-Энерго</t>
  </si>
  <si>
    <t>Покупка потерь у Кузбассэнергосбыт</t>
  </si>
  <si>
    <t>Служба механизации</t>
  </si>
  <si>
    <t xml:space="preserve"> ГСМ(бензин,дизельное) (годовая)</t>
  </si>
  <si>
    <t>литр</t>
  </si>
  <si>
    <t xml:space="preserve"> ГСМ(масла) (годовая)</t>
  </si>
  <si>
    <t>Юр. Отдел</t>
  </si>
  <si>
    <t>Выполнение работ по подготовке документов технического учета</t>
  </si>
  <si>
    <t>Новокузнецк</t>
  </si>
  <si>
    <t>Март 2013</t>
  </si>
  <si>
    <t>Изготовление карты (плана) объекта землеустроительства - охранной зоны объектов электросетевого хозяйства</t>
  </si>
  <si>
    <t>Оказание услуг по проведению оценки поврежденного транспортного средства</t>
  </si>
  <si>
    <t>2013</t>
  </si>
  <si>
    <t>ОЭБ</t>
  </si>
  <si>
    <t>Расходы на физическую охрану (ЧОП) (годовая)</t>
  </si>
  <si>
    <t>Техобслуживание ОПС (годовая)</t>
  </si>
  <si>
    <t>Техническое обслуживание установок пожарной сигнализации (годовая)</t>
  </si>
  <si>
    <t>Техническое обслуживание видеонаблюдения (объекты ГЭС) (годовая)</t>
  </si>
  <si>
    <t>Итого за 2 кв.</t>
  </si>
  <si>
    <t>III квартал</t>
  </si>
  <si>
    <t>Строительство двухцепной КЛ 0,4 кВ от ТП 141 до ВРУ 0,4 кВ насосной станции дренажной воды, расположенной по адресу: г. Междуреченск, ул. Пушкина, путипроводная развязка 42 квартала</t>
  </si>
  <si>
    <t xml:space="preserve">Проектные работы будующих лет </t>
  </si>
  <si>
    <t>Реконструкция ПС "Восточная" ЗРУ 6 кВ и ОРУ 35/6 кВ с зам. 2 трансформаторов 16000 кВА на 25 000 кВА ( годовая)</t>
  </si>
  <si>
    <t>Реконструкция ВЛ 0,4 кВ от ТП107 (годовая)</t>
  </si>
  <si>
    <t>Реконструкция ВЛ 0,4 кВ от  ТП 108 (годовая)</t>
  </si>
  <si>
    <t>Реконструкцию ВЛ 0,4 кВ от ТП 112 (годовая)</t>
  </si>
  <si>
    <t>Строительство двух  КЛ 10 кВ от ПС Западная до РП 4 (годовая)</t>
  </si>
  <si>
    <t>Сентябрь 2013г.</t>
  </si>
  <si>
    <t>Установка приборов учета с автоматической передачей данных (годовая)</t>
  </si>
  <si>
    <t>Создание каналов связи. (годовая)</t>
  </si>
  <si>
    <t>40.10.8</t>
  </si>
  <si>
    <t>Монтаж системы радиосвязи</t>
  </si>
  <si>
    <t>Реконструкция РУ 6 кВ и 0,4 кВ ТП 11 и замена трансформаторов на 630кВА (годовая)</t>
  </si>
  <si>
    <t>Реконструкция РУ 6 кВ и 0,4 кВ ТП 18 (годовая)</t>
  </si>
  <si>
    <t>Приобретение автомобиля ГАЗ ВМ 3284 (годовая)</t>
  </si>
  <si>
    <t>Приобретение автомобиля УАЗ 390995</t>
  </si>
  <si>
    <t>Услуга по замене  оборудования связи (на год)</t>
  </si>
  <si>
    <t>Приобретение МФУ (Xerox Workcentre 4260 V/S) (годовая)</t>
  </si>
  <si>
    <t>Приобритение МФУ HP LaserJet 1536 (годовая)</t>
  </si>
  <si>
    <t>Приобретение сервера (годовая)</t>
  </si>
  <si>
    <t>Реконструкция ТП 69</t>
  </si>
  <si>
    <t>Строительство трансформаторной подстанции 10/0,4 кВ со строительством двухцепной КЛ 10 кВ до ПС 35/10 кВ "Западная" до строящегося торгового центра, расподоженного по адресу: г. Междуреченск, Западный район, ул. Интернационаяльная</t>
  </si>
  <si>
    <t>Покупка сетевого хранилища данных</t>
  </si>
  <si>
    <t>Выполнение работ по разработке проектно-сметной документации по реконструкции здания АБК по пр. Строителей, 52</t>
  </si>
  <si>
    <t>Запчасти и расходные материалы 
по ИТ (3 кв. 2013г.)</t>
  </si>
  <si>
    <t>Услуги проводной связи  (годовая)</t>
  </si>
  <si>
    <t xml:space="preserve">32425000000,
</t>
  </si>
  <si>
    <t>Междуреченск, Новокузнецк</t>
  </si>
  <si>
    <t>Услуги  ВЧ связи (годовая)</t>
  </si>
  <si>
    <t>Услуги междугородней и международной связи (годовая)</t>
  </si>
  <si>
    <t>Услуги по предоставлению междугородней связи в Новокузнецке (годовая)</t>
  </si>
  <si>
    <t>Услуги  Интернет предоставления (годовая)</t>
  </si>
  <si>
    <t>Услуги мобильной связи (годовая)</t>
  </si>
  <si>
    <t>Услуги по сервисному обслуживанию ПК и сайта (годовая)</t>
  </si>
  <si>
    <t>Услуги по технической поддержке оборудования и оргтехники</t>
  </si>
  <si>
    <t>Информационные услуги (годовая)</t>
  </si>
  <si>
    <t>Приобретение и пополнение медицинских аптечек подразделений (годовая)</t>
  </si>
  <si>
    <t>Оказание услуг по проведению профосмотра (годовая)</t>
  </si>
  <si>
    <t>Поставка смазочного материала (годовая 2013г.)</t>
  </si>
  <si>
    <t xml:space="preserve">Поставка аккумуляторов </t>
  </si>
  <si>
    <t>Поставка автошин (годовая 2013г.)</t>
  </si>
  <si>
    <t>Поставка карбида кальция</t>
  </si>
  <si>
    <t xml:space="preserve">Поставка кислорода </t>
  </si>
  <si>
    <t>Оказание услуг по проведению хроматографического анализа масла</t>
  </si>
  <si>
    <t>Поставка инвентаря (2 кв. 2013г.)</t>
  </si>
  <si>
    <t>Поставка инструмента слесарного (2 кв. 2013г.)</t>
  </si>
  <si>
    <t xml:space="preserve">Поставка электроинструмента </t>
  </si>
  <si>
    <t>Поставка предохранителей (2 полугодие 2013г.)</t>
  </si>
  <si>
    <t>Поставка прочего расходного материала (2 полугодие 2013г.)</t>
  </si>
  <si>
    <t xml:space="preserve">Капитальный ремонт КЛ 0,4 кВ от ТП 100 до жилого дома пр. 50 лет Комсомола,66 </t>
  </si>
  <si>
    <t>июль-август   2013 г.</t>
  </si>
  <si>
    <t>Благоустройство после аварийного ремонта на кабельных линиях 10/6/0,4 кВ</t>
  </si>
  <si>
    <t xml:space="preserve">июль </t>
  </si>
  <si>
    <t>Изолятор ЛК-70/110-А4</t>
  </si>
  <si>
    <t>август</t>
  </si>
  <si>
    <t>Электродвигатель марки АИР 71 В6 УЗ 950 об/мин : 0,55 кВТ, 380 В</t>
  </si>
  <si>
    <t>Цепь металлическая</t>
  </si>
  <si>
    <t xml:space="preserve">Железобетонные колодезные кольца </t>
  </si>
  <si>
    <t>Источник питания коммутаторного типа АС 2800 CAN110/220 VDC</t>
  </si>
  <si>
    <t>Метрологическая поверка трансформаторов тока и напряжения на подстанциях, ТП, СИ, СИ АИИС КУЭ  (годовая)</t>
  </si>
  <si>
    <t xml:space="preserve">Услуги по тех поддержке АИИС КУЭ Альтаис </t>
  </si>
  <si>
    <t>Техническое содержание зданий и сооружений (годовая)</t>
  </si>
  <si>
    <t>Прочие транспортные затраты (годовая)</t>
  </si>
  <si>
    <t>Услуги по ремонту и ТС транспортного средства (годовая)</t>
  </si>
  <si>
    <t>ИТОГО III кв.:</t>
  </si>
  <si>
    <t>IV квартал</t>
  </si>
  <si>
    <t>ОДО</t>
  </si>
  <si>
    <t xml:space="preserve">Октябрь </t>
  </si>
  <si>
    <t>ИТОГО IV кв:</t>
  </si>
  <si>
    <t>Итого за 2013 год:</t>
  </si>
  <si>
    <t>Начальник  отдела по закупкам и логистике</t>
  </si>
  <si>
    <t>Согласовано:</t>
  </si>
  <si>
    <t>Главный инженер</t>
  </si>
  <si>
    <t>Заместитель директора по капитальному строительству</t>
  </si>
  <si>
    <t>Главный экономист</t>
  </si>
  <si>
    <t>ОП ЗАО "Электросеть" в г. Чебаркуль</t>
  </si>
  <si>
    <t>127083 Россия, г.Москва, ул.Мишина, д.35 стр.2</t>
  </si>
  <si>
    <t>8(495)2218888 (36158)</t>
  </si>
  <si>
    <t>Andrey.Sharikov@zaoelektroset.ru</t>
  </si>
  <si>
    <t>Бензин Б-70  (полгода)</t>
  </si>
  <si>
    <t>в соответствии с ТЗ</t>
  </si>
  <si>
    <t>килограмм</t>
  </si>
  <si>
    <t>г. Чебаркуль</t>
  </si>
  <si>
    <t>01.02.2013.</t>
  </si>
  <si>
    <t>01.03.2013.</t>
  </si>
  <si>
    <t>Ветошь (полгода)</t>
  </si>
  <si>
    <t>Эмаль (полгода)</t>
  </si>
  <si>
    <t>Лак ЛБС (полгода)</t>
  </si>
  <si>
    <t>Паста КПД (полгода)</t>
  </si>
  <si>
    <t>Резина пластина 2 мм (полгода)</t>
  </si>
  <si>
    <t>Смазка графитовая (полгода)</t>
  </si>
  <si>
    <t>Смазка Циатим 221 (полгода)</t>
  </si>
  <si>
    <t>Смазка ЭПС-98 (полгода)</t>
  </si>
  <si>
    <t>Уайт-спирит (полгода)</t>
  </si>
  <si>
    <t>Шлифшкурка на бумажной  основе №12, №6 (полгода)</t>
  </si>
  <si>
    <t>шпатлевка ХВ-005 (полгода)</t>
  </si>
  <si>
    <t>Поверка приборов (год)</t>
  </si>
  <si>
    <t>01.04.2013.</t>
  </si>
  <si>
    <t>Вода питьевая поставка (1й квартал)</t>
  </si>
  <si>
    <t>01.01.2013.</t>
  </si>
  <si>
    <t>ГСМ (1й квартал)</t>
  </si>
  <si>
    <t>Итого 1й квартал</t>
  </si>
  <si>
    <t>Обучение (1-й квартал)</t>
  </si>
  <si>
    <t>30.04.2013.</t>
  </si>
  <si>
    <t>Канцтовары (год)</t>
  </si>
  <si>
    <t>в соответствии с СЗ</t>
  </si>
  <si>
    <t>01.05.2013.</t>
  </si>
  <si>
    <t>01.06.2013.</t>
  </si>
  <si>
    <t>КР линейного разъединителя 110 кВ (ЛР 2 110)  типа РЛНД-110  , межсекционного разъединителя 110 кВ (МС 2 110) типа РЛНД-110  , ошиновки 2 сек. шин 110 кВ, порталов ОРУ 110 кВ ПС 110/6 кВ "Гранит" (год)</t>
  </si>
  <si>
    <t>КР линейного разъединителя 110 кВ (ЛР 2 110) типа РЛНД-110, межсекционного разъединителя 110 кВ (МС 2 110) типа РЛНД-110,  ошиновки 2 сек. шин 110 кВ,  ПС 110/6 кВ "Компрессорная" (год)</t>
  </si>
  <si>
    <t>КР двухцепной ВЛ-110кВ, «Чебаркуль-1» «Чебаркуль-2» (год)</t>
  </si>
  <si>
    <t>КР здания административно-бытового корпуса. (год)</t>
  </si>
  <si>
    <t>Эл. лампа (год)</t>
  </si>
  <si>
    <t>Вода питьевая поставка (2й квартал)</t>
  </si>
  <si>
    <t>ГСМ (2й квартал)</t>
  </si>
  <si>
    <t>Транспортные услуги (2й квартал)</t>
  </si>
  <si>
    <t>час</t>
  </si>
  <si>
    <t>Итого 2й квартал</t>
  </si>
  <si>
    <t>СИЗ (год)</t>
  </si>
  <si>
    <t>Согласно СЗ</t>
  </si>
  <si>
    <t>Набор изолент ПВХ 15 мм * 20 м (год)</t>
  </si>
  <si>
    <t>Согласно ГОСТ,ТУ</t>
  </si>
  <si>
    <t>Круг отрезной ПО МЕТАЛЛУ 230 * 2,5 * 22,23 (Луга) (год)</t>
  </si>
  <si>
    <t>Электроды сварочные К-46 3 мм (год)</t>
  </si>
  <si>
    <t>Упаковка</t>
  </si>
  <si>
    <t>Бур для перфоратора SDS-PLUS (год)</t>
  </si>
  <si>
    <t>6*260 мм,  8*260 мм, 10*260 мм, 12* 460 мм, 14* 460 мм, 16* 460 мм.</t>
  </si>
  <si>
    <t>Квалифицированный сертификат ключа проверки электронной подписи (с программой СКЗИ Крипто Про)</t>
  </si>
  <si>
    <t>Вентилятор напольный</t>
  </si>
  <si>
    <t>Муфты кабельные (соеденительные, концевые)</t>
  </si>
  <si>
    <t>Головка триммерная</t>
  </si>
  <si>
    <t>Леска (катушка 160 м)</t>
  </si>
  <si>
    <t>кабель VGA</t>
  </si>
  <si>
    <t>Проведение контрольных замеров физических факторов на рабочих местах, проведение лабораторного контроля 21-го рабочего места</t>
  </si>
  <si>
    <t>Масло веретеное индустриальное И20-А (канистра 1л.)</t>
  </si>
  <si>
    <t>КР Здание ГПП-1  (душевые, щит управления)(год)</t>
  </si>
  <si>
    <t>Услуги по обучению - 3-й квартал</t>
  </si>
  <si>
    <t>В соответствии с планом обучения 2013г.</t>
  </si>
  <si>
    <t>Спецодежда (год)</t>
  </si>
  <si>
    <t>Термостойкая спецодежда (год)</t>
  </si>
  <si>
    <t>Вода питьевая поставка (3й квартал)</t>
  </si>
  <si>
    <t>Транспортные услуги (3 квартал)</t>
  </si>
  <si>
    <t>ГСМ (3й квартал)</t>
  </si>
  <si>
    <t>Итого 3й квартал</t>
  </si>
  <si>
    <t>В соответствии с ТЗ</t>
  </si>
  <si>
    <t>Строительно-монтажные пусконаладочные работы по организации узлов коммерческого учета электрической энергии в ОРУ 110кВ ПС "Гранит" (год) полугодия)</t>
  </si>
  <si>
    <t>Строительно-монтажные пусконаладочные работы по организации узлов коммерческого учета электрической энергии в ОРУ 110кВ ПС "Компрессорная" (год)</t>
  </si>
  <si>
    <t>Вода питьевая поставка (4й квартал)</t>
  </si>
  <si>
    <t>ГСМ (4й квартал)</t>
  </si>
  <si>
    <t>Транспортные услуги (4й квартал)</t>
  </si>
  <si>
    <t>Итого 4й квартал</t>
  </si>
  <si>
    <t>Итого за 2013 год.</t>
  </si>
  <si>
    <t>Специалист по закупкам:</t>
  </si>
  <si>
    <t>Согласование:</t>
  </si>
  <si>
    <t>Начальник ПТС:</t>
  </si>
  <si>
    <t>Экономист:</t>
  </si>
  <si>
    <t>ОП ЗАО "Электросеть" г.Ижевск</t>
  </si>
  <si>
    <t>г.Ижевск, ул.Новоажимова,6</t>
  </si>
  <si>
    <t>(3412)910222,910737</t>
  </si>
  <si>
    <t>oleg.sozonov@zaoelektroset.ru</t>
  </si>
  <si>
    <t>ГСМ (смазочные материалы) (1-й квартал)</t>
  </si>
  <si>
    <t>соответствие ГОСТам и ТУ</t>
  </si>
  <si>
    <t>УР</t>
  </si>
  <si>
    <t>01.2013</t>
  </si>
  <si>
    <t>02.2013</t>
  </si>
  <si>
    <t>ГСМ (бензин,смазочные материалы) (1-й квартал)</t>
  </si>
  <si>
    <t>03.2013</t>
  </si>
  <si>
    <t>ЗЦ</t>
  </si>
  <si>
    <t>Инвентарь(кисти,щетки,швабры лопаты,метла и т.д.) (1-й квартал)</t>
  </si>
  <si>
    <t>Кабельная арматура 1-й квартал</t>
  </si>
  <si>
    <t>м.</t>
  </si>
  <si>
    <t>Кабельная продукция (1-й квартал)</t>
  </si>
  <si>
    <t>Метизы (1-й квартал)</t>
  </si>
  <si>
    <t>Строительные материалы(лаки,краски,песок,цемент,сантехника) (1-й квартал)</t>
  </si>
  <si>
    <t>Электротовары (1-й квартал)</t>
  </si>
  <si>
    <t>Электроизоляционные материалы (1-й квартал)</t>
  </si>
  <si>
    <t>Обмоточные провода (ПЭТВ,ПСД) (год)</t>
  </si>
  <si>
    <t>04.2013</t>
  </si>
  <si>
    <t>Канцтовары (1-ый квартал)</t>
  </si>
  <si>
    <t>Средства защиты (1-й квартал)</t>
  </si>
  <si>
    <t>Проект на замену шести масляных выключателей 110 кВ «Машзавод-1», «Машзавод-2», «АТ-1», «АТ-2», секционного, обходного выключателей на элегазовые выключатели и модернизация  электромагнитной блокировки разъединителей ОРУ 110 кВ на ПС "Металлург" (1-й квар</t>
  </si>
  <si>
    <t>Соответстве проектно-сметной документации</t>
  </si>
  <si>
    <t>компл.</t>
  </si>
  <si>
    <t>Вывоз мусора (год)</t>
  </si>
  <si>
    <t>м3</t>
  </si>
  <si>
    <t>Поверка и ремонт приборов (1-й квартал)</t>
  </si>
  <si>
    <t>Уборка помещений (год)</t>
  </si>
  <si>
    <t>Перевозка пассажиров</t>
  </si>
  <si>
    <t>услуга</t>
  </si>
  <si>
    <t>Выполнение проектных работ на установку автоматической пожарной сигнализации и системы оповещения</t>
  </si>
  <si>
    <t>Оргтехника</t>
  </si>
  <si>
    <t>Заправка картриджей</t>
  </si>
  <si>
    <t>Зап.части к принтеру</t>
  </si>
  <si>
    <t>Выполнение проектных работ по модернизации системы оперативного постоянного тока на ПС 220 кВ «Металлург»</t>
  </si>
  <si>
    <t>Выполнение проектных работ по оснащению шин 6 кВ дифференциальными защитами</t>
  </si>
  <si>
    <t>ИТОГО 1 кв.:</t>
  </si>
  <si>
    <t>Проведение капитального ремонта по усилению балки покрытия в осях 14/А-В и на устройство монолитной плиты МУ-1</t>
  </si>
  <si>
    <t>Запасные части к трансформаторам,выключателям (1-й, 2-й квартал)</t>
  </si>
  <si>
    <t>05.2013</t>
  </si>
  <si>
    <t>Мед.осмотр (год)</t>
  </si>
  <si>
    <t>ГСМ (смазочные материалы) (2-й квартал)</t>
  </si>
  <si>
    <t>06.2013</t>
  </si>
  <si>
    <t>ГСМ (бензин,смазочные материалы) (2-й квартал)</t>
  </si>
  <si>
    <t>Инвентарь(кисти,щетки,швабры лопаты,метла и т.д.) (2-й квартал)</t>
  </si>
  <si>
    <t>Кабельная арматура (2-й квартал)</t>
  </si>
  <si>
    <t>Метизы (2-й квартал)</t>
  </si>
  <si>
    <t>Строительные материалы(лаки,краски,песок,цемент,сантехника) (2-й квартал)</t>
  </si>
  <si>
    <t>Электротовары (2-й квартал)</t>
  </si>
  <si>
    <t>Электроизоляционные материалы (2-й квартал)</t>
  </si>
  <si>
    <t>Канцтовары 2-й квартал</t>
  </si>
  <si>
    <t>Оснащение ПС 220 кВ устройствами релейной защиты (2-й квартал) проект</t>
  </si>
  <si>
    <t>Средства защиты (2-й квартал)</t>
  </si>
  <si>
    <t>Поверка и ремонт приборов (2-й квартал)</t>
  </si>
  <si>
    <t xml:space="preserve">Проведение обследования (диагностики технического состояния) переключающего устройства OILTAP M III 600Y-72,5/B-10 19 3W </t>
  </si>
  <si>
    <t>Монтаж системы автоматической пожарной сигнализации и системы оповещения и управления эвакуацией людей при пожаре</t>
  </si>
  <si>
    <t>Обмоточный провод ППИПК</t>
  </si>
  <si>
    <t>ИТОГО 2 кв.:</t>
  </si>
  <si>
    <t>III квартал текущего года</t>
  </si>
  <si>
    <t>07.2013</t>
  </si>
  <si>
    <t>ГСМ (масло трансформаторное) (3-й квартал)</t>
  </si>
  <si>
    <t xml:space="preserve"> ГСМ (бензин,смазочные материалы) (3-й квартал)</t>
  </si>
  <si>
    <t>Кабельная продукция (3-й квартал)</t>
  </si>
  <si>
    <t>Обтирочный материал (3-й квартал)</t>
  </si>
  <si>
    <t>Химреактивы (3-й квартал)</t>
  </si>
  <si>
    <t>Электротовары (3-й квартал)</t>
  </si>
  <si>
    <t>Электроизоляционные материалы (3-й квартал)</t>
  </si>
  <si>
    <t>Капитальный ремонт 1 секции 110кВ ПС 110 кВ "ГПП-3" (3-й квартал)</t>
  </si>
  <si>
    <t>Капитальный ремонт трансформатора Т-1 ПС 110 кВ "ГПП-3" (3-й квартал)</t>
  </si>
  <si>
    <t>ИТОГО 3 кв.:</t>
  </si>
  <si>
    <t>ГСМ (смазочные материалы) (4-й квартал)</t>
  </si>
  <si>
    <t>10.2013</t>
  </si>
  <si>
    <t>11.2013</t>
  </si>
  <si>
    <t>ГСМ (масло трансформаторное) (4-й квартал)</t>
  </si>
  <si>
    <t>Запасные части к трансформаторам,выключателям (4-й квартал)</t>
  </si>
  <si>
    <t>Инструмент (4-й квартал)</t>
  </si>
  <si>
    <t>Инвентарь(кисти,щетки,швабры лопаты,метла и т.д.) (4-й квартал)</t>
  </si>
  <si>
    <t>Кабельная арматура (4-й квартал)</t>
  </si>
  <si>
    <t>Кабельная продукция (4-й квартал)</t>
  </si>
  <si>
    <t>Метизы (4-й квартал)</t>
  </si>
  <si>
    <t>Строительные материалы(лаки,краски,песок,цемент,сантехника) (4-й квартал)</t>
  </si>
  <si>
    <t>Химреактивы (4-й квартал)</t>
  </si>
  <si>
    <t>Электротовары (4-й квартал)</t>
  </si>
  <si>
    <t>Электроизоляционные материалы (4-й квартал)</t>
  </si>
  <si>
    <t>Канцтовары (4-й квартал)</t>
  </si>
  <si>
    <t>ИТОГО 4 кв.:</t>
  </si>
  <si>
    <t>ИТОГО 2013 год:</t>
  </si>
  <si>
    <t>Экономист</t>
  </si>
  <si>
    <t>Ведущий инженер по организациии, эксплуатации и ремонту</t>
  </si>
  <si>
    <t>ЗАО "Электросеть"</t>
  </si>
  <si>
    <t>г. Челябинск, ул. 2-я Павелецкая, 14</t>
  </si>
  <si>
    <t>8(351)7253842</t>
  </si>
  <si>
    <t>AntoninaLykova@zaoelektroset.ru</t>
  </si>
  <si>
    <t>Водопотребление. Закупка годовая.</t>
  </si>
  <si>
    <t>м.куб.</t>
  </si>
  <si>
    <t>Челябинск</t>
  </si>
  <si>
    <t>январь, 2013</t>
  </si>
  <si>
    <t xml:space="preserve">Водоотведение. Закупка годовая. </t>
  </si>
  <si>
    <t>Тепловая энергия (в т.ч. пар). Закупка годовая.</t>
  </si>
  <si>
    <t>Гкал(пар)/Гкал(ГВС)</t>
  </si>
  <si>
    <t xml:space="preserve"> 675/ 3602</t>
  </si>
  <si>
    <t>Аренда движимого и недвижимого имущества (ВН). Закупка годовая.</t>
  </si>
  <si>
    <t>Согласно договора</t>
  </si>
  <si>
    <t>Аренда движимого и недвижимого имущества (СН). Закупка годовая.</t>
  </si>
  <si>
    <t>Страхование гражданской ответственности  (ОСАГО). Закупка годовая.</t>
  </si>
  <si>
    <t>Страхование гражданской ответственности владельцев ОПО. Закупка годовая.</t>
  </si>
  <si>
    <t>Техническое обслуживание электрооборудования (релейная защита и автоматика). Закупка годовая.</t>
  </si>
  <si>
    <t>Техническое обслуживание электрооборудования (испытания). Закупка годовая.</t>
  </si>
  <si>
    <t>Средний ремонт электродвигателей (ЭРЦ). Закупка годовая.</t>
  </si>
  <si>
    <t>Выполнение ремонта  и наладки  электрооборудования.  Закупка годовая.</t>
  </si>
  <si>
    <t>Химанализ масла. Закупка годовая.</t>
  </si>
  <si>
    <t>Определение расхода эл.энергии. Закупка годовая.</t>
  </si>
  <si>
    <t>Анализ воздуха .Закупка годовая.</t>
  </si>
  <si>
    <t>Производственная связь. Закупка годовая.</t>
  </si>
  <si>
    <t>Мобильная связь. Закупка годовая.</t>
  </si>
  <si>
    <t>Информационные услуги. Закупка годовая.</t>
  </si>
  <si>
    <t>Подписка. Закупка годовая.</t>
  </si>
  <si>
    <t>Услуги библиотеки. Закупка годовая.</t>
  </si>
  <si>
    <t>Изготовление печатной продукции. Закупка годовая.</t>
  </si>
  <si>
    <t>Оформление пропусков  (ЧМК, Уралкуз и др подраздел на площадке). Закупка годовая.</t>
  </si>
  <si>
    <t>Почтовые услуги. Закупка годовая.</t>
  </si>
  <si>
    <t>5030090, 2911090</t>
  </si>
  <si>
    <t xml:space="preserve">Поставка запасных частей. </t>
  </si>
  <si>
    <t xml:space="preserve">Обучение персонала. </t>
  </si>
  <si>
    <t>Вывоз мусора. Закупка годовая.</t>
  </si>
  <si>
    <t>Уборка помещений. Закупка годовая.</t>
  </si>
  <si>
    <t>Аренда транспорта ППП. Закупка годовая.</t>
  </si>
  <si>
    <t>Шиномонтаж автомобилей. Закупка годовая.</t>
  </si>
  <si>
    <t>Тех.обслуживание автомобиля (автоцистерна)</t>
  </si>
  <si>
    <t>Тех.обслуживание автомобиля ГАЗ 330232. Закупка годовая.</t>
  </si>
  <si>
    <t>Тех.обслуживание автомобиля автомастерская. Закупка годовая.</t>
  </si>
  <si>
    <t>Услуги специализированного транспорта (автокран).Закупка годовая.</t>
  </si>
  <si>
    <t>Услуги специализированного транспорта (Ж/Д краны). Закупка годовая.</t>
  </si>
  <si>
    <t>Транспортные услуги (грузовые а/м ). Закупка годовая.</t>
  </si>
  <si>
    <t>Транспортные услуги (легковой автомобиль). Закупка годовая.</t>
  </si>
  <si>
    <t>Поставка ГСМ (бензин,д/топливо). Закупка годовая.</t>
  </si>
  <si>
    <t>л.</t>
  </si>
  <si>
    <t>Поставка автомасел и расходных материалов. Закупка годовая.</t>
  </si>
  <si>
    <t>Предрейсовые и послерейсовые мед осмотры</t>
  </si>
  <si>
    <t>Поставка молока. Закупка годовая.</t>
  </si>
  <si>
    <t>Поставка воды бутилированой (19л.). Закупка годовая.</t>
  </si>
  <si>
    <t>бутыль</t>
  </si>
  <si>
    <t>Абонентское обслуживание пожарной части. Закупка годовая.</t>
  </si>
  <si>
    <t>Поставка бензина</t>
  </si>
  <si>
    <t>Поставка технических газов</t>
  </si>
  <si>
    <t>Поставка автомобиля ГАЗ-330273</t>
  </si>
  <si>
    <t>Поставка автомобиля ГАЗ-330232</t>
  </si>
  <si>
    <t>Востановление эл.магнитной блокировки. Закупка годовая.</t>
  </si>
  <si>
    <t>февраль, 2013</t>
  </si>
  <si>
    <t>Тех.осмотр автомобиля Тойота</t>
  </si>
  <si>
    <t>Поставка плоттера HP Designjet 510 24"</t>
  </si>
  <si>
    <t>Тех.обслуживание автомобиля автогидроподъемник (АГП-18.04)</t>
  </si>
  <si>
    <t>Услуги специализированного транспорта (ямобур). Закупка годовая.</t>
  </si>
  <si>
    <t>Проведение дезинфекции, дезинсекции, дератизации (обработка от клеща и растительности)</t>
  </si>
  <si>
    <r>
      <rPr>
        <sz val="10"/>
        <color theme="0"/>
        <rFont val="Arial Cyr"/>
        <charset val="204"/>
      </rPr>
      <t>.</t>
    </r>
    <r>
      <rPr>
        <sz val="10"/>
        <rFont val="Arial Cyr"/>
        <charset val="204"/>
      </rPr>
      <t>055</t>
    </r>
  </si>
  <si>
    <r>
      <t>м</t>
    </r>
    <r>
      <rPr>
        <sz val="10"/>
        <rFont val="Calibri"/>
        <family val="2"/>
        <charset val="204"/>
      </rPr>
      <t>²</t>
    </r>
  </si>
  <si>
    <t xml:space="preserve"> Выполнение вакцинации от клещевого вирусного энцефалита.</t>
  </si>
  <si>
    <t>Приобретение АИМ-90</t>
  </si>
  <si>
    <t>Итого на I квартал</t>
  </si>
  <si>
    <t>Поставка резино-технических изделий</t>
  </si>
  <si>
    <t>апрель, 2013</t>
  </si>
  <si>
    <t>июнь, 2013</t>
  </si>
  <si>
    <t>Поставка тканей, обтирочных материалов</t>
  </si>
  <si>
    <t>166,006, 796</t>
  </si>
  <si>
    <t>кг., м, шт.</t>
  </si>
  <si>
    <t>1801; 600; 13690</t>
  </si>
  <si>
    <t>июль, 2013</t>
  </si>
  <si>
    <t>Заправка картриджей (тонер). Закупка годовая.</t>
  </si>
  <si>
    <t>Периодические мед осмотры.</t>
  </si>
  <si>
    <t>Преобретение путевок в детский оздоровительный лагерь "Искорка"</t>
  </si>
  <si>
    <t>Аренда домиков на базе отдыха "Чайка".Закупка годовая.</t>
  </si>
  <si>
    <t>Итого на II квартал</t>
  </si>
  <si>
    <t>Выполнение хроманализа масла. Закупка годовая.</t>
  </si>
  <si>
    <t>август, 2013</t>
  </si>
  <si>
    <t>Поставка кабельной продукции</t>
  </si>
  <si>
    <t>796, 006</t>
  </si>
  <si>
    <t xml:space="preserve"> шт., м.</t>
  </si>
  <si>
    <t>145; 1651</t>
  </si>
  <si>
    <t>148; 1455</t>
  </si>
  <si>
    <t>Поставка приборов эл. измерительных, манометров</t>
  </si>
  <si>
    <t>сентябрь, 2013</t>
  </si>
  <si>
    <t>Поставка электромонтажных и эл.установочных изделий</t>
  </si>
  <si>
    <t>127; 213</t>
  </si>
  <si>
    <t>Поставка электроизоляционых материалов</t>
  </si>
  <si>
    <t>796, 055, 006</t>
  </si>
  <si>
    <t>шт., м², м.</t>
  </si>
  <si>
    <t>260; 25; 1081</t>
  </si>
  <si>
    <t>183; 25; 1827</t>
  </si>
  <si>
    <t>шт.,  м.</t>
  </si>
  <si>
    <t>308; 1271</t>
  </si>
  <si>
    <t>Поставка гальванических источников эл. питания</t>
  </si>
  <si>
    <t>Поставка светильников, электроламп</t>
  </si>
  <si>
    <t>Поставка основного и вспомогательного оборудования</t>
  </si>
  <si>
    <t>шт., м.</t>
  </si>
  <si>
    <t>168; 800</t>
  </si>
  <si>
    <t>Поставка запчастей к энергетическому оборудованию.</t>
  </si>
  <si>
    <t>Поверка средств измерения. Закупка годовая.</t>
  </si>
  <si>
    <t>Госповерка измерительных трансформаторов. Закупка годовая.</t>
  </si>
  <si>
    <t>Поставка электротехнических аппаратов</t>
  </si>
  <si>
    <t xml:space="preserve">Поставка электродвигателей </t>
  </si>
  <si>
    <t>Поставка запчастей к силовой, полупроводниковой технике</t>
  </si>
  <si>
    <t>Поставка лакокрасочной продукции</t>
  </si>
  <si>
    <t>Поставка изоляторов</t>
  </si>
  <si>
    <t>Поставка масел индустриальных</t>
  </si>
  <si>
    <t>т.</t>
  </si>
  <si>
    <t>Поставка смазочных материалов</t>
  </si>
  <si>
    <t>Поставка различных строительных материалов</t>
  </si>
  <si>
    <t>796, 166</t>
  </si>
  <si>
    <t>шт., кг.</t>
  </si>
  <si>
    <t>48; 50</t>
  </si>
  <si>
    <t>43; 50</t>
  </si>
  <si>
    <t>Поставка cтроительного крепежа</t>
  </si>
  <si>
    <t>Поставка строительного крепежа</t>
  </si>
  <si>
    <t>Поставка метизов</t>
  </si>
  <si>
    <t>Поставка слесарно-монтажных инструментов</t>
  </si>
  <si>
    <t>октябрь,2013</t>
  </si>
  <si>
    <t>Поставка ремонтно-строительных инструментов</t>
  </si>
  <si>
    <t>Поставка абразивных инструментов и расходных материалов.</t>
  </si>
  <si>
    <t>796, 055</t>
  </si>
  <si>
    <r>
      <t>шт., м</t>
    </r>
    <r>
      <rPr>
        <sz val="10"/>
        <rFont val="Calibri"/>
        <family val="2"/>
        <charset val="204"/>
      </rPr>
      <t>²</t>
    </r>
  </si>
  <si>
    <t>234; 20</t>
  </si>
  <si>
    <t>Поставка сетка "Рабица"</t>
  </si>
  <si>
    <t>Поставка сварочных электродов</t>
  </si>
  <si>
    <t>Поставка продукции из черного металла</t>
  </si>
  <si>
    <t>Поставка автомасел</t>
  </si>
  <si>
    <t>Тех.обслуживание автомобиля Тойота. Закупка годовая.</t>
  </si>
  <si>
    <t xml:space="preserve">Выполнение кузовного ремонта легкового автомобиля Тойота Камри </t>
  </si>
  <si>
    <t>Имущественное страхование (КАСКО). Закупка годовая.</t>
  </si>
  <si>
    <t>Поставка изделий и приборов для ТО пожарно-охранной сигнализации</t>
  </si>
  <si>
    <t>Поставка станочного оборудования</t>
  </si>
  <si>
    <t>Обследование зданий и сооружений</t>
  </si>
  <si>
    <t>Тех.осмотр автомобиля ЛВИ</t>
  </si>
  <si>
    <t>Аттестация рабочих мест по условиям труда</t>
  </si>
  <si>
    <t>декабрь,2013</t>
  </si>
  <si>
    <t>Услуги по проведению замеров вредных и опасных производственных факторов (производственный контроль за соблюдением СанПиН)</t>
  </si>
  <si>
    <t>Поставка спецодежды. Закупка годовая.</t>
  </si>
  <si>
    <t>Поставка средств индивидуальной защиты</t>
  </si>
  <si>
    <t>Поставка средств защиты</t>
  </si>
  <si>
    <t>Приобретение и пополнение аптечек.</t>
  </si>
  <si>
    <t>Поставка смывающих и (или) обезвреживающих средств.</t>
  </si>
  <si>
    <t>Приобретение огнетушителей и других средств пожаротушения</t>
  </si>
  <si>
    <t>ноябрь, 2013</t>
  </si>
  <si>
    <t xml:space="preserve">Перезарядка огнетушителей, противопожарное обслуживание. </t>
  </si>
  <si>
    <t>Поставка плакатов и знаков пожарной безопасности</t>
  </si>
  <si>
    <t xml:space="preserve">Поставка плакатов и знаков электробезопасности. </t>
  </si>
  <si>
    <t>Поставка инвентаря</t>
  </si>
  <si>
    <t>Поставка изделий хим.промышленности</t>
  </si>
  <si>
    <t>5; 463,24</t>
  </si>
  <si>
    <t>Поставка изделий хим. промышленности</t>
  </si>
  <si>
    <t>73; 468,09</t>
  </si>
  <si>
    <t>21; 9,44</t>
  </si>
  <si>
    <t>Поставка моющих и чистящих средств</t>
  </si>
  <si>
    <t>120; 60</t>
  </si>
  <si>
    <t>Поставка емкостей</t>
  </si>
  <si>
    <t>Поставка инвентаря, оснастки и хоз.принадлежностей. Закупка годовая.</t>
  </si>
  <si>
    <t>Поставка компьютеров</t>
  </si>
  <si>
    <t>Поставка мотопомпы МП -1600</t>
  </si>
  <si>
    <t>Поставка АИД-70м</t>
  </si>
  <si>
    <t>Выполнить установку кондиционеров мощностью 5кВт</t>
  </si>
  <si>
    <t>март,2013</t>
  </si>
  <si>
    <t>Поставка серверов для АСДУ  "Электро"</t>
  </si>
  <si>
    <t>Организация коммерческих узлов учёта энергоресурсов ПС</t>
  </si>
  <si>
    <t>Согласно проекта</t>
  </si>
  <si>
    <t>декабрь, 2013</t>
  </si>
  <si>
    <t>Выполнить реконструкцию яч. 47, монтаж яч. 10 ГПП-14 в целях технологического присоединения ООО "ТЭСиС"</t>
  </si>
  <si>
    <t>Выполнить реконструкцию яч. № 3-63 ГПП-3 в целях технологического присоединения ОАО "НЕКК"</t>
  </si>
  <si>
    <t>сентябрь, 2014</t>
  </si>
  <si>
    <t>Реконструкция РЗА яч. 114, 129 на ГПП-13 по тех. присоединени. ООО "Мечел-Материалы"</t>
  </si>
  <si>
    <t>Строительство и реконструкция объектов ГПП-16 по технологическому присоед. ООО "Союзпереработка"</t>
  </si>
  <si>
    <t>июнь, 2014</t>
  </si>
  <si>
    <t>Реконструкция ГПП 12 яч. 45 тех. пр. РСП-М</t>
  </si>
  <si>
    <t>Присоединение энергопринимающих устройств РСП-М в рамках тех. присоединения</t>
  </si>
  <si>
    <t>Выполнение проектных работ  "Реконструкция РЗ ВЛ 110кВ № 1,2 "Конверторная-Каштак""</t>
  </si>
  <si>
    <t>октябрь</t>
  </si>
  <si>
    <t>Выполнить замену выпрямительных зарядно-подзарядных агрегатов (ВАЗП) на подстанции ГПП-3</t>
  </si>
  <si>
    <t>Выполнение реконструкции РЗ ГПП-3, ГПП-8, ГПП-15, ГПП-16</t>
  </si>
  <si>
    <t>Выполнение замены элементов ВЧ защит на ГПП-3</t>
  </si>
  <si>
    <t>Выполнение модернизации телекомплекса Гранит ГПП-2, ГПП-4,ГПП-5</t>
  </si>
  <si>
    <t>Выполнить установку сигнализаторов уровня на ёмкостях трансформаторного масла ТМХ-2</t>
  </si>
  <si>
    <t>Выполнить реконструкцию яч. № 8, 31 ГПП-12 в целях технологического присоединения ООО "РСП-М"</t>
  </si>
  <si>
    <t>Выполнение проектных работ  "Реконструкция ячеек РУ-6к ГПП-12""</t>
  </si>
  <si>
    <t>Выполнение проектных работ  "Реконструкция ПС-17""</t>
  </si>
  <si>
    <t>Выполнить КР выкл.  10 кВ ВМГ-133</t>
  </si>
  <si>
    <t>Выполнить КР разъед.  10 кВ РВ-6</t>
  </si>
  <si>
    <t>Выполнить КР разъед. РЛНД-10</t>
  </si>
  <si>
    <t>Выполнить КР выкл.  10 кВ ВМПЭ-10</t>
  </si>
  <si>
    <t xml:space="preserve">шт </t>
  </si>
  <si>
    <t>Выполнить КР выкл.  10 кВ ВМП-10</t>
  </si>
  <si>
    <t>Выполнить КР выкл.  10 кВ МГГ-10</t>
  </si>
  <si>
    <t>Выполнить КР выкл.  10 кВ  МГУ-20</t>
  </si>
  <si>
    <t>Выполнить КР выкл.  10 кВ МГ-20</t>
  </si>
  <si>
    <t>Выполнить КР выкл.  10 кВ ВНП</t>
  </si>
  <si>
    <t xml:space="preserve">Выполнить КР выкл.  10 кВ ВКЭ-10 </t>
  </si>
  <si>
    <t>Выполнить КР выкл.  10 кВ  РВ-10</t>
  </si>
  <si>
    <t>Выполнить КР ВЛ-6 кВ</t>
  </si>
  <si>
    <t>008.</t>
  </si>
  <si>
    <t>Выполнить КР ВЛ-110 кВ</t>
  </si>
  <si>
    <t>Выполнить КР ЗОН (замена)</t>
  </si>
  <si>
    <t>Выполнить КР РВС (замена на ОПН)</t>
  </si>
  <si>
    <t>Выполнить КР разъед. РНДЗ-110</t>
  </si>
  <si>
    <t>Выполнить КР разъед. РНДЗ-220</t>
  </si>
  <si>
    <t>Выполнить КР разъед. РНДЗ-35</t>
  </si>
  <si>
    <t>Выполнить КР Трансф-ра ГПП-5
ТРДЦНК-80000/110/10/10-75У1</t>
  </si>
  <si>
    <t>Выполнить КР СШ-110
замена подвесной изоляции</t>
  </si>
  <si>
    <t>Выполнить КР выкл.  110 кВ ВМТ-110</t>
  </si>
  <si>
    <t>Выполнить КР выкл.  110 кВ У-110</t>
  </si>
  <si>
    <t>Выполнить КР выкл.  35кВ МКП-35</t>
  </si>
  <si>
    <t>Выполнить КР разъед.  35кВ РВ-35</t>
  </si>
  <si>
    <t>Выполнить КР Трансф-ра ГПП-13
ТРДЦНК 63000/110</t>
  </si>
  <si>
    <t>Выполнить КР Трансф-ра ГПП-7
ТДТН-63000-110/35/10</t>
  </si>
  <si>
    <t>Выполнить КР АБК ЦСиП 1,2,3 этажи</t>
  </si>
  <si>
    <t>Выполнить КР Трансф-ра ГПП-9
ТДЦНМ-100/200-220У1</t>
  </si>
  <si>
    <t>Выполнить КР ОРУ-110 кВ Ж/Д пути. 80м</t>
  </si>
  <si>
    <t>Выполнить КР ГПП-6 маслоприемники</t>
  </si>
  <si>
    <t>Выполнить КР ПС Конверторная маслоприемники под У-110</t>
  </si>
  <si>
    <t>Выполнить КР ГПП-1 маслоприемники под транс-торы</t>
  </si>
  <si>
    <t>Выполнить КР ГПП-3 кабельные каналы</t>
  </si>
  <si>
    <t>Выполнить КР ГПП-4 здание</t>
  </si>
  <si>
    <t>Выполнить КР ТМХ-2 инж. Сооружения</t>
  </si>
  <si>
    <t>Выполнить КР ГПП-3 здание</t>
  </si>
  <si>
    <t>Выполнить КР ПС 44 ворота камер тр-ров</t>
  </si>
  <si>
    <t>Итого на III квартал</t>
  </si>
  <si>
    <t>Услуги по проведению спортивно-массовых мероприятий. Закупка годовая</t>
  </si>
  <si>
    <t>Тех.обслуживание прицеп-кабелевоз</t>
  </si>
  <si>
    <t>Услуги по проведению мероприятия посвященного Новому году.Закупка годовая</t>
  </si>
  <si>
    <t>796,  006</t>
  </si>
  <si>
    <t>257; 475</t>
  </si>
  <si>
    <t>796, 166, 112</t>
  </si>
  <si>
    <t>шт., кг., л</t>
  </si>
  <si>
    <t>3; 41,84; 40</t>
  </si>
  <si>
    <t>Итого на IV квартал</t>
  </si>
  <si>
    <t>ИТОГО</t>
  </si>
  <si>
    <t>Должность</t>
  </si>
  <si>
    <t>на  2013 год</t>
  </si>
  <si>
    <t xml:space="preserve">Наименование заказчика: </t>
  </si>
  <si>
    <t>ОП ЗАО "Электросеть" г.Белорецк</t>
  </si>
  <si>
    <t>г.Белорецк, ул.Блюхера, д.1</t>
  </si>
  <si>
    <t>Телефон заказчика: 8 (34792) 4-09-55</t>
  </si>
  <si>
    <t>8 (34792) 4-09-55</t>
  </si>
  <si>
    <t>Nikolay.Schslyaev@zaoelectroset.ru</t>
  </si>
  <si>
    <t>ИНН 7714734225</t>
  </si>
  <si>
    <t xml:space="preserve">КПП </t>
  </si>
  <si>
    <t>Материалы на ТР(передача) по РП на 2013г.</t>
  </si>
  <si>
    <t>цена за 1 ед.</t>
  </si>
  <si>
    <t>масло трансформаторное ГК</t>
  </si>
  <si>
    <t>Согласно тех. зад.</t>
  </si>
  <si>
    <t>Белорецк</t>
  </si>
  <si>
    <t>ноябрь 2012г.</t>
  </si>
  <si>
    <t>лакокрасочная продукция</t>
  </si>
  <si>
    <t>эмаль ПФ-115 красная</t>
  </si>
  <si>
    <t>эмаль ПФ-115 желтая</t>
  </si>
  <si>
    <t>эмаль ПФ-115 зеленая</t>
  </si>
  <si>
    <t>грунтовка по ржавой поверх-ти</t>
  </si>
  <si>
    <t>шпатлевка в/стойкая</t>
  </si>
  <si>
    <t>уайт- спирит</t>
  </si>
  <si>
    <t>провод ПВ-1 1х2,5</t>
  </si>
  <si>
    <t>эмаль МЛ-12"белая ночь"-серая</t>
  </si>
  <si>
    <t>эмаль ПФ-115 серая</t>
  </si>
  <si>
    <t>эмаль ПФ-115 черная</t>
  </si>
  <si>
    <t>краска ОС 12-03</t>
  </si>
  <si>
    <t>лак бекелитовый ЛБС</t>
  </si>
  <si>
    <t>растворитель 646</t>
  </si>
  <si>
    <t>растворитель 647</t>
  </si>
  <si>
    <t>силикагель КСКГ</t>
  </si>
  <si>
    <t>силикагель индикаторный</t>
  </si>
  <si>
    <t>резино-технические изделия</t>
  </si>
  <si>
    <t>усл.</t>
  </si>
  <si>
    <t>пластина резиновая для тр-ров тип УМ</t>
  </si>
  <si>
    <t>пластина резиновая МБС-С</t>
  </si>
  <si>
    <t>электро-изоляционные материалы</t>
  </si>
  <si>
    <t>трубка ПВХ</t>
  </si>
  <si>
    <t>лента изоляционная ПВХ</t>
  </si>
  <si>
    <t>лента изоляционная Х/Б</t>
  </si>
  <si>
    <t>материал для покраски</t>
  </si>
  <si>
    <t>валик малярный поролоновый (д=48)100мм</t>
  </si>
  <si>
    <t>кисть КФ 30х14</t>
  </si>
  <si>
    <t>кисть КФ 50х10</t>
  </si>
  <si>
    <t>кисть КФ 70х10</t>
  </si>
  <si>
    <t>щетка для болгарки 125 мм М14</t>
  </si>
  <si>
    <t>круг шлифовальный 230х6х22</t>
  </si>
  <si>
    <t>шкурка шлифовальная на бум. основе №6</t>
  </si>
  <si>
    <t>шкурка шлифовальная на бум. основе №12</t>
  </si>
  <si>
    <t>смазочные материалы</t>
  </si>
  <si>
    <t>смазка ЦИАТИМ-203</t>
  </si>
  <si>
    <t>смазка ЦИАТИМ-221</t>
  </si>
  <si>
    <t>смазка графитовая</t>
  </si>
  <si>
    <t>смазка ЭПС</t>
  </si>
  <si>
    <t>паста КПД</t>
  </si>
  <si>
    <t>ветошь</t>
  </si>
  <si>
    <t>ГСМ (бензин Б-70)</t>
  </si>
  <si>
    <t>вентилятор обдува тр-ров</t>
  </si>
  <si>
    <t>крыльчатка КЦП-4-17</t>
  </si>
  <si>
    <t>стройматериалы</t>
  </si>
  <si>
    <t>плита  ж/б лотковая П 5д-8(740*780*70)</t>
  </si>
  <si>
    <t>плита  ж/б лотковая П 5д-8(740*570*50)</t>
  </si>
  <si>
    <t>Материалы на  ремонт электрооборудования, зданий (по заявке 1 полугодия)</t>
  </si>
  <si>
    <t>пена монтажная</t>
  </si>
  <si>
    <t>счет</t>
  </si>
  <si>
    <t>провод ПВ-3 1х2,5</t>
  </si>
  <si>
    <t xml:space="preserve">растворитель </t>
  </si>
  <si>
    <t>Материалы на содержание электрооборудования, зданий (по заявке 1 полугодия)</t>
  </si>
  <si>
    <t>кабель  АВВГ 2х 2,5</t>
  </si>
  <si>
    <t>провод АПВ 2х2,5</t>
  </si>
  <si>
    <t xml:space="preserve">коробка распаечная </t>
  </si>
  <si>
    <t>стартер</t>
  </si>
  <si>
    <t>кабельные  наконечники</t>
  </si>
  <si>
    <t>шлиф-шкурка на бум.основе</t>
  </si>
  <si>
    <t>018</t>
  </si>
  <si>
    <t>пм</t>
  </si>
  <si>
    <t xml:space="preserve">патроны </t>
  </si>
  <si>
    <t>пост кнопочный</t>
  </si>
  <si>
    <t xml:space="preserve">розетки </t>
  </si>
  <si>
    <t>выключатели</t>
  </si>
  <si>
    <t>лампы</t>
  </si>
  <si>
    <t>Материалы для ремонта электродвигателей и пр. электроаппаратуры</t>
  </si>
  <si>
    <t>эмаль провод</t>
  </si>
  <si>
    <t>изоляционные материалы</t>
  </si>
  <si>
    <t xml:space="preserve">стеклонить  </t>
  </si>
  <si>
    <t>октябрь 2012г.</t>
  </si>
  <si>
    <t>изофлекс</t>
  </si>
  <si>
    <t>пленкоэлектрокартон</t>
  </si>
  <si>
    <t>пленкосинтокартон</t>
  </si>
  <si>
    <t>электрокартон</t>
  </si>
  <si>
    <t>стеклолента</t>
  </si>
  <si>
    <t>лента   ЛЭТСАР</t>
  </si>
  <si>
    <t xml:space="preserve">стеклолакоткань </t>
  </si>
  <si>
    <t>051</t>
  </si>
  <si>
    <t>лак  пропиточный МЛ- 92</t>
  </si>
  <si>
    <t>теонофлекс</t>
  </si>
  <si>
    <t xml:space="preserve">лента  киперная </t>
  </si>
  <si>
    <t xml:space="preserve">парафин </t>
  </si>
  <si>
    <t>клинья</t>
  </si>
  <si>
    <t>трубка  ПВХ</t>
  </si>
  <si>
    <t xml:space="preserve">бензин </t>
  </si>
  <si>
    <t xml:space="preserve">керосин </t>
  </si>
  <si>
    <t>подшипники</t>
  </si>
  <si>
    <t xml:space="preserve">медь листовая </t>
  </si>
  <si>
    <t>блок контактных колец</t>
  </si>
  <si>
    <t>услуги по вакцинации</t>
  </si>
  <si>
    <t>медицинские мероприятия (м/осмотры)</t>
  </si>
  <si>
    <t>журналы по ОТ</t>
  </si>
  <si>
    <t xml:space="preserve"> питьевая бутил. вода</t>
  </si>
  <si>
    <t>УСЛУГИ</t>
  </si>
  <si>
    <t>Транспортные услуги (гр.а/м, а/кран)</t>
  </si>
  <si>
    <t>Транспортные услуги (шиномонтаж, ТО собств.а/тр.)</t>
  </si>
  <si>
    <t>Охранные услуги</t>
  </si>
  <si>
    <t>Услуги по поставке сжатого воздуха</t>
  </si>
  <si>
    <t>Услуги по поставке теплоэнергии, пара</t>
  </si>
  <si>
    <t>Услуги связи (городская, междугородная, мобильная)</t>
  </si>
  <si>
    <t>ТО выч.техники+ информационные услуги</t>
  </si>
  <si>
    <t>Услуги промышленного хар-ра (ЦЛМ, ПКО)</t>
  </si>
  <si>
    <t>Страхование  (ОСАГО, КАСКО)</t>
  </si>
  <si>
    <t>Услуги по заправке и восстановлению картриджей</t>
  </si>
  <si>
    <t>ПРОЧИЕ</t>
  </si>
  <si>
    <t>Приобретение орг.техники (МФУ)</t>
  </si>
  <si>
    <t>подписка на издания</t>
  </si>
  <si>
    <t>канц. товары</t>
  </si>
  <si>
    <t>ГСМ (для собственного транспорта)</t>
  </si>
  <si>
    <t>Материалы на ремонт электрооборудования, зданий (по заявке 1 полугодия)</t>
  </si>
  <si>
    <t>щебень</t>
  </si>
  <si>
    <t>кисть малярная</t>
  </si>
  <si>
    <t>изолента ПВХ</t>
  </si>
  <si>
    <t>изолента х/б</t>
  </si>
  <si>
    <t>электродвигатель д/обдува трансформаторов</t>
  </si>
  <si>
    <t>крыльчатка</t>
  </si>
  <si>
    <t>лента светодиодная</t>
  </si>
  <si>
    <t>металлорукав</t>
  </si>
  <si>
    <t>отвод</t>
  </si>
  <si>
    <t>переключатель</t>
  </si>
  <si>
    <t>Труба ПВХ</t>
  </si>
  <si>
    <t>Труба ПЭТ ф50</t>
  </si>
  <si>
    <t>шлифшкурка</t>
  </si>
  <si>
    <t>Эмаль МЛ-12 белая ночь</t>
  </si>
  <si>
    <t>валик малярный</t>
  </si>
  <si>
    <t>кран</t>
  </si>
  <si>
    <t>пленка пищевая</t>
  </si>
  <si>
    <t>рул.</t>
  </si>
  <si>
    <t>Материалы на обслуживание электрооборудования, зданий (по заявке 1 полугодия)</t>
  </si>
  <si>
    <t>кабель</t>
  </si>
  <si>
    <t>апрель 2014г.</t>
  </si>
  <si>
    <t>леска для тримера</t>
  </si>
  <si>
    <t xml:space="preserve">светильник ЛПО </t>
  </si>
  <si>
    <t>светильники НСП</t>
  </si>
  <si>
    <t>светильники НПП 1101 230в 100вт Е27</t>
  </si>
  <si>
    <t>автомат</t>
  </si>
  <si>
    <t>материалы для ремонта собств. а /тр-та</t>
  </si>
  <si>
    <t>хоз.товары</t>
  </si>
  <si>
    <t>смеситель</t>
  </si>
  <si>
    <t>июнь 2013г</t>
  </si>
  <si>
    <t>Материалы для ремонта электродвигателей и пр. электроаппаратуры (по ежемесячной заявке)</t>
  </si>
  <si>
    <t>наконечники</t>
  </si>
  <si>
    <t>лак  бекелитовый ЛБС -1</t>
  </si>
  <si>
    <t>ксилол</t>
  </si>
  <si>
    <t xml:space="preserve">микрошкурка </t>
  </si>
  <si>
    <t>лист медный</t>
  </si>
  <si>
    <t xml:space="preserve">припой </t>
  </si>
  <si>
    <t xml:space="preserve"> ОТ и ПБ</t>
  </si>
  <si>
    <t>Образовательные услуги</t>
  </si>
  <si>
    <t>удостоверения</t>
  </si>
  <si>
    <t>услуги по дератизации</t>
  </si>
  <si>
    <t>бут.</t>
  </si>
  <si>
    <t>ПРОЧИЕ материалы</t>
  </si>
  <si>
    <t>Услуги Связи (городская, междугородная, мобильная)</t>
  </si>
  <si>
    <t>Услуги по тех.обслуж. собств. а/тр</t>
  </si>
  <si>
    <t>Материалы на ремонт электрооборудования, зданий</t>
  </si>
  <si>
    <t>цемент</t>
  </si>
  <si>
    <t>сентябрь 2013г.</t>
  </si>
  <si>
    <t>поликарбонат</t>
  </si>
  <si>
    <t>лист</t>
  </si>
  <si>
    <t>ремкомплект"Промключ-4"</t>
  </si>
  <si>
    <t>полимербетон</t>
  </si>
  <si>
    <t>кабельный канал 16*25</t>
  </si>
  <si>
    <t>гофра</t>
  </si>
  <si>
    <t>крепеж для гофры д. 25</t>
  </si>
  <si>
    <t>саморезы ,дюбель -гвозди</t>
  </si>
  <si>
    <t>профиль стальной</t>
  </si>
  <si>
    <t>сетка рабица с полимер. покрытием</t>
  </si>
  <si>
    <t xml:space="preserve">муфты </t>
  </si>
  <si>
    <t>уголок стальной</t>
  </si>
  <si>
    <t>кабель КВВГ,КГ ВВГ</t>
  </si>
  <si>
    <t>лист металлический</t>
  </si>
  <si>
    <t>прочие материалы</t>
  </si>
  <si>
    <t>пожарный рукав</t>
  </si>
  <si>
    <t xml:space="preserve">Материалы на содержание электрооборудования, зданий </t>
  </si>
  <si>
    <t>провод ПВ-1</t>
  </si>
  <si>
    <t>провод ВВГ 3х2,5</t>
  </si>
  <si>
    <t>счетчик СЭТ 4ТМ (7,5 А)</t>
  </si>
  <si>
    <t>светильники ЖКУ 02-150</t>
  </si>
  <si>
    <t>лампы ДНАТ-150-1</t>
  </si>
  <si>
    <t>автоматы</t>
  </si>
  <si>
    <t>эл.тепловые завесы</t>
  </si>
  <si>
    <t>трансформаторы тока ТПЛ-10-М 200/5</t>
  </si>
  <si>
    <t>патрон</t>
  </si>
  <si>
    <t>контактор</t>
  </si>
  <si>
    <t>Материалы для ремонта электродвигпателей и пр. электроаппаратуры</t>
  </si>
  <si>
    <t>жир паяльный</t>
  </si>
  <si>
    <t xml:space="preserve">пассатижи </t>
  </si>
  <si>
    <t>кусачки слесарные</t>
  </si>
  <si>
    <t>электропаяльник</t>
  </si>
  <si>
    <t xml:space="preserve">набор ключей  </t>
  </si>
  <si>
    <t xml:space="preserve">напильник </t>
  </si>
  <si>
    <t>круглогубцы</t>
  </si>
  <si>
    <t>фрезы пальчиковые</t>
  </si>
  <si>
    <t>замок навесной</t>
  </si>
  <si>
    <t>КВ 2013г.</t>
  </si>
  <si>
    <t>ОТиПБ</t>
  </si>
  <si>
    <t>медицинские мероприятия (предрейс, первичные м/осмотры)</t>
  </si>
  <si>
    <t>огнетушители и др. средства пожаротушения</t>
  </si>
  <si>
    <t>услуги по перезарядке огнетушителей</t>
  </si>
  <si>
    <t>Прочие материалы</t>
  </si>
  <si>
    <t>40.10.1</t>
  </si>
  <si>
    <t>Приобретение ПК</t>
  </si>
  <si>
    <t>Оказание услуг по проведению расчета норматива технологических потерь электроэнергии в электрических сетях</t>
  </si>
  <si>
    <t>Капитальный ремонт</t>
  </si>
  <si>
    <t>КР кровли здания ремонтной службы высоковольтного участка</t>
  </si>
  <si>
    <t>КР строительной части здания ПС 110/35/6 кВ "ГПП-1"</t>
  </si>
  <si>
    <t>КР строительной части здания ОП (фасад)</t>
  </si>
  <si>
    <t xml:space="preserve">КР ВЛ 110 кВ «Белорецк 220 – ГПП-1» </t>
  </si>
  <si>
    <t xml:space="preserve">Материалы на обслуживание и ремонт электрооборудования, зданий </t>
  </si>
  <si>
    <t>октябрь 2013г.</t>
  </si>
  <si>
    <t>масло трансформаторное</t>
  </si>
  <si>
    <t>декабрь 2013г.</t>
  </si>
  <si>
    <t>смазка  Литол</t>
  </si>
  <si>
    <t>Инструмент, хозинвентарь</t>
  </si>
  <si>
    <t>бокорезы</t>
  </si>
  <si>
    <t>водяные шланги</t>
  </si>
  <si>
    <t xml:space="preserve">щетки-сметки </t>
  </si>
  <si>
    <t>ведро</t>
  </si>
  <si>
    <t>СО термостойкая</t>
  </si>
  <si>
    <t>СО  нетермостойкая</t>
  </si>
  <si>
    <t xml:space="preserve">СИЗ </t>
  </si>
  <si>
    <t>поставка питьевой бутил. воды</t>
  </si>
  <si>
    <t>ВСЕГО:</t>
  </si>
  <si>
    <t xml:space="preserve">Специалист по закупкам </t>
  </si>
  <si>
    <t>Начальник ПТО</t>
  </si>
  <si>
    <t>Фильтр маслянный УАЗ(480), УАЗ-39629 .Закупка годовая</t>
  </si>
  <si>
    <t>Фильтр воздушный, УАЗ-39629,   Закупка годовая</t>
  </si>
  <si>
    <t>Фильтр топливный УАЗ-39629.   Закупка годовая</t>
  </si>
  <si>
    <t>Ремень привода вентилятора ГАЗ-33081.Закупка годовая</t>
  </si>
  <si>
    <t>Ремень привода вентилятора ГАЗ-27057.                                     Закупка годовая</t>
  </si>
  <si>
    <t>Ремень привода вентилятора УАЗ-39629 ,                                    Закупка годовая</t>
  </si>
  <si>
    <t>Свеча зажигания, ГАЗ-27057,     Закупка годовая</t>
  </si>
  <si>
    <t>Автолампа 24 В, ГАЗ-33081,     Закупка годовая</t>
  </si>
  <si>
    <t>Автолампа 12 В, ГАЗ-27057,      Закупка годовая</t>
  </si>
  <si>
    <t>Барабан тормозной 3307-3501070, ГАЗ-33081,                       Закупка годовая</t>
  </si>
  <si>
    <t xml:space="preserve">Колодка тормозная с накладками 3308-3502090, ГАЗ-33081 ,  Закупка годовая                        </t>
  </si>
  <si>
    <t xml:space="preserve">Трос стояночного (центрального) тормоза, ГАЗ-33081  ,   Закупка годовая                               </t>
  </si>
  <si>
    <t xml:space="preserve">Усилитель тормозов гидровак. 3309-3550010, ГАЗ-33081 ,    Закупка годовая                                        </t>
  </si>
  <si>
    <t>Шланг тормозной передний 66-3506025-01, ГАЗ-33081,              Закупка годовая</t>
  </si>
  <si>
    <t>Цилиндр тормозной задний 66-16-3502040, ГАЗ-33081,                   Закупка годовая</t>
  </si>
  <si>
    <t xml:space="preserve">Цилиндр тормозной передний лев. 66-16-3501041, ГАЗ-33081, Закупка годовая                                        </t>
  </si>
  <si>
    <t xml:space="preserve">Цилиндр тормозной передний прав. 66-16-3501040, ГАЗ-33081,Закупка годовая                                 </t>
  </si>
  <si>
    <t>Диск сцепления нажимной с кожухом 4301-1601090-20, УАЗ-39629 , Закупка годовая</t>
  </si>
  <si>
    <t>Диск сцепления ведущий 4301-1601130-01, УАЗ-39629,              Закупка годовая</t>
  </si>
  <si>
    <t xml:space="preserve">Муфта выжимная с подшипником 4301-1601180, УАЗ-39629 ,Закупка годовая                     </t>
  </si>
  <si>
    <t>Цилиндр главный привода сцепления 66-11-1602300, ГАЗ-33081,Закупка годовая</t>
  </si>
  <si>
    <t>Цилиндр привода сцепления 4301-1602510, УАЗ-39629 ,      Закупка годовая</t>
  </si>
  <si>
    <t xml:space="preserve">Амортизатор подвески 3308-2915006, ГАЗ-33081,Закупка годовая    </t>
  </si>
  <si>
    <t xml:space="preserve">Пневмокомпрессор А29.05.000-А-06-БЗА, ГАЗ-33081,Закупка годовая                                </t>
  </si>
  <si>
    <t>Шарнир поворотного кулака лев. 452-2304061, ГАЗ-33081,               Закупка годовая</t>
  </si>
  <si>
    <t>Шарнир поворотного кулака прав. 452-2304060, ГАЗ-33081,Закупка годовая</t>
  </si>
  <si>
    <t>Цилиндр главный тормозной 469-3505009, УАЗ-39629,                           Закупка годовая</t>
  </si>
  <si>
    <t>Генератор Г250П2-3701401, УАЗ-39629,Закупка годовая</t>
  </si>
  <si>
    <t>Колодка тормозная с накладками в сборе 12-3501090, УАЗ-39629 ,Закупка годовая</t>
  </si>
  <si>
    <t>Барабан тормозной 469-3501070, УАЗ-39629,Закупка годовая</t>
  </si>
  <si>
    <t>Катушка зажигания Б115В-3705000, УАЗ-39629 ,Закупка годовая</t>
  </si>
  <si>
    <t>Распределитель зажигания в сборе Р119-3706000Б, УАЗ-39629 ,Закупка годовая</t>
  </si>
  <si>
    <t>Стартер, УАЗ-39629,Закупка годовая</t>
  </si>
  <si>
    <t>Колодка тормозная задн. WEEN 152-2004, ГАЗ-27057,                    Закупка годовая</t>
  </si>
  <si>
    <t>комплект (4 шт.)</t>
  </si>
  <si>
    <t>Колодка тормозная пер. 3302-3501170-01, ГАЗ-27057,                     Закупка годовая</t>
  </si>
  <si>
    <t>Амортизатор подвески 3302-2905006-03, ГАЗ-27057,                             Закупка годовая</t>
  </si>
  <si>
    <t>Стекло лобовое ГАЗ-27057,                                 Закупка годовая</t>
  </si>
  <si>
    <t>Рессора передняя, ГАЗ-27057,Закупка годовая</t>
  </si>
  <si>
    <t>Аккумулятор 6СТ-190,                          Закупка годовая</t>
  </si>
  <si>
    <t>Аккумулятор 6СТ-65,                Закупка годовая</t>
  </si>
  <si>
    <t>Спирт изопропиловый ,                       Закупка годовая</t>
  </si>
  <si>
    <t>Смазка графитовая ,                 Закупка годовая</t>
  </si>
  <si>
    <t>Смазка Циатим-203,Закупка годовая</t>
  </si>
  <si>
    <t>Ветошь обтирочная.              Закупка годовая</t>
  </si>
  <si>
    <t>Пролотно нетканое ,Закупка годовая</t>
  </si>
  <si>
    <t>Эмаль  ПФ-115 ,Закупка годовая</t>
  </si>
  <si>
    <t>Эмаль МЛ,Закупка годовая</t>
  </si>
  <si>
    <t>Растворители,Закупка годовая</t>
  </si>
  <si>
    <t>Спирт изопропиловый ,                 Закупка годовая</t>
  </si>
  <si>
    <t>Ветошь обтирочная ,Закупка годовая</t>
  </si>
  <si>
    <t>Смазка графитовая,Закупка годовая</t>
  </si>
  <si>
    <t>Циатим 221,Закупка годовая</t>
  </si>
  <si>
    <t>Эмаль ПФ-115 ,Закупка годовая</t>
  </si>
  <si>
    <t>Дизельное топливо. . Закупка 1-й квартал</t>
  </si>
  <si>
    <t>Бензин АИ-80. . Закупка 1-й квартал</t>
  </si>
  <si>
    <t>Бензин АИ-92 . Закупка 1-й квартал</t>
  </si>
  <si>
    <t>Жидкость тормозная ,                       Закупка годовая</t>
  </si>
  <si>
    <t>Масло моторное ,Закупка годовая</t>
  </si>
  <si>
    <t>Тосол А 40-М ,Закупка годовая</t>
  </si>
  <si>
    <t>Циатим 221, Закупка годовая</t>
  </si>
  <si>
    <t>декабрь 2012</t>
  </si>
  <si>
    <t>Канцелярские принадлежности,              Закупка годовая</t>
  </si>
  <si>
    <t>Аренда электросетевого хоз-ва ,Закупка по заявке первого полугодия</t>
  </si>
  <si>
    <t>ноябрь 2012</t>
  </si>
  <si>
    <t>Аренда комплекса зданий,                    Закупка годовая</t>
  </si>
  <si>
    <t>Аренда вспомогательного оборудования,               Закупка по заявке первого полугодия</t>
  </si>
  <si>
    <t>Аренда автотранспорта ,                Закупка годовая</t>
  </si>
  <si>
    <t>Аренда автотранспорта,                                Закупка годовая</t>
  </si>
  <si>
    <t>Автоуслуги ,Закупка годовая</t>
  </si>
  <si>
    <t>Расходы на физическую охрану (ЧОП) ,Закупка годовая</t>
  </si>
  <si>
    <t>Вакцинация противоклещевая,  Закупка годовая</t>
  </si>
  <si>
    <t>Вывоз ТБО ,Закупка годовая</t>
  </si>
  <si>
    <t>Аренда контейнеров для ТБО,Закупка годовая</t>
  </si>
  <si>
    <t>февраль 2013</t>
  </si>
  <si>
    <t>Подписка технической литературы.Закупка годовая</t>
  </si>
  <si>
    <t>Информационно-статистические услуги. Закупка годовая</t>
  </si>
  <si>
    <t>Нетбук</t>
  </si>
  <si>
    <t>Головка считывающая</t>
  </si>
  <si>
    <t>ОП ЗАО "Электросеть" г. Златоуст</t>
  </si>
  <si>
    <t>РФ, 456203, Челябинская область, г. Златоуст, ул. им. С.М. Кирова, д. 1</t>
  </si>
  <si>
    <t>8 (3513) 69-71-39</t>
  </si>
  <si>
    <t>Aleksey.Mylnikov@zaoelektroset.ru</t>
  </si>
  <si>
    <t>Ветошь  (год)</t>
  </si>
  <si>
    <t>Согласно ГОСТ</t>
  </si>
  <si>
    <t xml:space="preserve">г. Златоуст </t>
  </si>
  <si>
    <t>Февраль 2013г.</t>
  </si>
  <si>
    <t>ЭТП</t>
  </si>
  <si>
    <t>Силикагель индикаторный (год)</t>
  </si>
  <si>
    <t xml:space="preserve">25.13.7 </t>
  </si>
  <si>
    <t>Резина УМ 8мм рулонная (год)</t>
  </si>
  <si>
    <t>24.30</t>
  </si>
  <si>
    <t xml:space="preserve">Краска для расцветки фаз желтая (год) </t>
  </si>
  <si>
    <t xml:space="preserve">Краска для расцветки фаз красная (год) </t>
  </si>
  <si>
    <t>Краска для расцветки фаз зеленая (год)</t>
  </si>
  <si>
    <t>Лаки бакелитовые ЛБС-1 (год)</t>
  </si>
  <si>
    <t>Уайт-спирит (год)</t>
  </si>
  <si>
    <t>23.20</t>
  </si>
  <si>
    <t>Смазка УВС (год)</t>
  </si>
  <si>
    <t>Краска-грунт эмаль   серая (год)</t>
  </si>
  <si>
    <t>Смазка ЦИАТИМ  221 (год)</t>
  </si>
  <si>
    <t xml:space="preserve">Эмаль черная  (год)       </t>
  </si>
  <si>
    <t>Техническая салфетка 400х400 (год)</t>
  </si>
  <si>
    <t>33.2</t>
  </si>
  <si>
    <t>ОПН-П -6/7,2/10/550УХЛ1 (год)</t>
  </si>
  <si>
    <t>28.62</t>
  </si>
  <si>
    <t>Болт ГОСТ 7808М10х70 с гайкой ОЦ (год)</t>
  </si>
  <si>
    <t>Обучение по ОТ руководителей по 40 ч программе (год)</t>
  </si>
  <si>
    <t>г. Златоуст</t>
  </si>
  <si>
    <t>Март 2013г.</t>
  </si>
  <si>
    <t>Апрель 2013г.</t>
  </si>
  <si>
    <t>Обучение Специалист ответственный за безопасное производство работ кранами (год)</t>
  </si>
  <si>
    <t>Январь 2013г.</t>
  </si>
  <si>
    <t>Обучение Специалист ответственный за безопасное производство работ вышками (год)</t>
  </si>
  <si>
    <t>Обучение Специалист ответственный за содержание грузоподъемных кранов в исправном состоянии (год)</t>
  </si>
  <si>
    <t>Обучение рабочий люльки (год)</t>
  </si>
  <si>
    <t>Обучение стропальщик (год)</t>
  </si>
  <si>
    <t>Обучение управление ГПМ с пола (год)</t>
  </si>
  <si>
    <t>Услуги по проведению замеров вредных и опасных производственных факторов (производственный контроль за соблюдением СанПиН) - Свинец (год)</t>
  </si>
  <si>
    <t>Х</t>
  </si>
  <si>
    <t>пробы</t>
  </si>
  <si>
    <t>85.14</t>
  </si>
  <si>
    <t>первичные мед осмотры (год)</t>
  </si>
  <si>
    <t>предрейсовые и предсменные мед осмотры (год)</t>
  </si>
  <si>
    <t>смен</t>
  </si>
  <si>
    <t>15.51.1</t>
  </si>
  <si>
    <t>молоко (год)</t>
  </si>
  <si>
    <t>15.98.1</t>
  </si>
  <si>
    <t>вода бутилированая (год)</t>
  </si>
  <si>
    <t>15.89.2</t>
  </si>
  <si>
    <t>сок (год)</t>
  </si>
  <si>
    <t>80.42</t>
  </si>
  <si>
    <t>Обучение и аттестация персонала в области экологической безопасности (год)</t>
  </si>
  <si>
    <t xml:space="preserve">чел. </t>
  </si>
  <si>
    <t>90,00,2</t>
  </si>
  <si>
    <t>размещение (утилизация) отходов (год)</t>
  </si>
  <si>
    <t>КК</t>
  </si>
  <si>
    <t>74,70,3</t>
  </si>
  <si>
    <t>дератизация (год)</t>
  </si>
  <si>
    <t>51.47.24</t>
  </si>
  <si>
    <t>Канцелярские товары</t>
  </si>
  <si>
    <t>Компл.</t>
  </si>
  <si>
    <t xml:space="preserve">23.20 </t>
  </si>
  <si>
    <t>ГСМ АИ-80 для а/м ЗИЛ Лаборатория</t>
  </si>
  <si>
    <t xml:space="preserve">74,20.42 </t>
  </si>
  <si>
    <t>Поверка средств измерений приборов</t>
  </si>
  <si>
    <t>Единица</t>
  </si>
  <si>
    <t>31.20.1</t>
  </si>
  <si>
    <t xml:space="preserve"> Капитальный ремонт трансформатора Т1 ТРДН-25000/110/6 ПС 110/6 кВ "ЗМЗ-3" (год)</t>
  </si>
  <si>
    <t>Июнь 2013г.</t>
  </si>
  <si>
    <t>КР отопления в ГЩУ ПС "ЗМЗ-4"</t>
  </si>
  <si>
    <t>Капитальный ремонт ввода ВЛ 110 кВ в здании ЗРУ-110 кВ ПС "ЗМЗ-4" (год)</t>
  </si>
  <si>
    <t xml:space="preserve"> Капитальный ремонт трансформатора Т-1 ТДН-40000/110/6 кВ ПС 110/10/6 кВ "ЗМЗ-6" (год)</t>
  </si>
  <si>
    <t>26.15,7</t>
  </si>
  <si>
    <t xml:space="preserve">ВВОД ВЫСОКОВОЛЬТНЫЙ БМВУ-0-15-110/1000 </t>
  </si>
  <si>
    <t>Шт.</t>
  </si>
  <si>
    <t>Май 2013г.</t>
  </si>
  <si>
    <t>ВВОД ВЫСОКОВОЛЬТНЫЙ МВУ-110/600 У</t>
  </si>
  <si>
    <t>ВВОД ВЫСОКОВОЛЬТНЫЙ ГКЛП IV-90-126/1999</t>
  </si>
  <si>
    <t>31.20.0</t>
  </si>
  <si>
    <t xml:space="preserve"> Капитальный ремонт МКП-110 кВ - присоед Т1 ПС "ЗМЗ-6" (год)</t>
  </si>
  <si>
    <t xml:space="preserve"> Капитальный ремонт МКП-110 кВ - Присоед Т3 ПС "ЗМЗ-6" (год)</t>
  </si>
  <si>
    <t xml:space="preserve"> Капитальный ремонт строит. часть маслосклада ПС "ЗМЗ-4" (год)</t>
  </si>
  <si>
    <t xml:space="preserve"> Капитальный ремонт строит. часть аппаратной маслохозяйства ПС "ЗМЗ-4" (год)</t>
  </si>
  <si>
    <t xml:space="preserve"> Капитальный ремонт строит. часть здания ПС "ЗМЗ-6" (год)</t>
  </si>
  <si>
    <t xml:space="preserve"> Капитальный ремонт РУ 6 кВ 4 сек.шин ПС 110/6 кВ "ЗМЗ-3" (год)</t>
  </si>
  <si>
    <t>КР строительной части фасада здания ПС "ЗМЗ-4"</t>
  </si>
  <si>
    <t>Итого за 1 квартал</t>
  </si>
  <si>
    <t>Поверка средств измерений учета</t>
  </si>
  <si>
    <t>Прибор для испытания тангенса угла диэлектрических потерь и ёмкости высок изоляции Тангенс-2000 (год)</t>
  </si>
  <si>
    <t>Генератор технической частоты-прибора  для настройки АЧР "ГТЧ-150"(год)</t>
  </si>
  <si>
    <t>Закупка аппарата для испытания изоляции АИД-70М (год)</t>
  </si>
  <si>
    <t>Апрль 2013г.</t>
  </si>
  <si>
    <t>32.1</t>
  </si>
  <si>
    <t>ПРЕДОХРАНИТЕЛЬ ПР-2-15А (год)</t>
  </si>
  <si>
    <t>Обучение по пожарной безопасности (год)</t>
  </si>
  <si>
    <t>Штанга изолирующая (оперативная универсальная) ШОУ-15 (год)</t>
  </si>
  <si>
    <t>Штанга изолирующая (оперативная универсальная) ШОУ-35 (год)</t>
  </si>
  <si>
    <t>Штанга изолирующая (оперативная универсальная) ШОУ-110 (год)</t>
  </si>
  <si>
    <t>Указатель напряжения выше 1000 В УВНИ-10СЗ (год)</t>
  </si>
  <si>
    <t>Указатель напряжения выше 1000 В УВНИ 35-110 (год)</t>
  </si>
  <si>
    <t>Устройство для проверки совпадения фаз УПСФ-10 (год)</t>
  </si>
  <si>
    <t>Указатель напряжения до 1000 В (для РУ) УНН ЗП 24-380 (год)</t>
  </si>
  <si>
    <t>Электроизм.клещи на напряж. до 1000 В (год)</t>
  </si>
  <si>
    <t>Переносное заземление для РУ до 10 кВ S=50 (год)</t>
  </si>
  <si>
    <t>Переносное заземление для ВЛ до 35 кВ S=50 (год)</t>
  </si>
  <si>
    <t>Переносное заземление для РУ до 110 кВ S=50 (год)</t>
  </si>
  <si>
    <t>25.13</t>
  </si>
  <si>
    <t>Перчатки диэлектрические бесшовные латексные (год)</t>
  </si>
  <si>
    <t>пара</t>
  </si>
  <si>
    <t>Лампа светодиодная зеленая СКЛ 14А-К-З-220 (год)</t>
  </si>
  <si>
    <t>Лампа светодиодная красная СКЛ 14А-К-З-220 (год)</t>
  </si>
  <si>
    <t>Лампа светодиодная зеленая СКЛ 14А-К-З-110 (год)</t>
  </si>
  <si>
    <t>Лампа светодиодная красная СКЛ 14А-К-З-110 (год)</t>
  </si>
  <si>
    <t>Прожектор ЖО-04-400-001 с натриевой лампой У40 размеры 410х440х215 (год)</t>
  </si>
  <si>
    <t>Лампа ДНАТ -250 (год)</t>
  </si>
  <si>
    <t>Дроссель ДБИ-250 (год)</t>
  </si>
  <si>
    <t>Дроссель ДБИ-400 (год)</t>
  </si>
  <si>
    <t>ДРОССЕЛЬ L40 A-L 230V HELVAR (год)</t>
  </si>
  <si>
    <t>ДРОССЕЛЬ L20 A-L 230V HELVAR (год)</t>
  </si>
  <si>
    <t xml:space="preserve">31.61 </t>
  </si>
  <si>
    <t>СТАРТЕР  osram  ЛБ40 (год)</t>
  </si>
  <si>
    <t>СТАРТЕР  osram  ЛБ20 (год)</t>
  </si>
  <si>
    <t>СВЕТИЛЬНИК НПО 22-100-230В (год)</t>
  </si>
  <si>
    <t>Лампа ДНаТ 400 Вт (год)</t>
  </si>
  <si>
    <t>Лампа ЛБ 20 Вт. (год)</t>
  </si>
  <si>
    <t>Лампа ЛБ 40 Вт. (год)</t>
  </si>
  <si>
    <t>Светильник ЛПО 2х40 Вт (год)</t>
  </si>
  <si>
    <t>Потрон Е-27 (год)</t>
  </si>
  <si>
    <t>Потрон Е-40 (год)</t>
  </si>
  <si>
    <t>Лампа 12В 60Вт цоколь Е27 (год)</t>
  </si>
  <si>
    <t>Лампа энергосберегающая 20 Вт цоколь Е27 (год)</t>
  </si>
  <si>
    <t>Лампа 220В 95Вт цоколь Е27 (год)</t>
  </si>
  <si>
    <t>Лампа 127В 60Вт цоколь Е27 (год)</t>
  </si>
  <si>
    <t>Краска RAL5015 (цвет небесно голубой)</t>
  </si>
  <si>
    <t>Кг.</t>
  </si>
  <si>
    <t>24.31</t>
  </si>
  <si>
    <t>Краска RAL7037 (цвет серый пыльный)</t>
  </si>
  <si>
    <t>Реконстр. аккумуляторной батареи с заменой аккумуляторных банок типа СК-12 на полугерметичные Varta на ПС ЗМЗ-3 (год)</t>
  </si>
  <si>
    <t>СогласноТЗ</t>
  </si>
  <si>
    <t>34.10.4</t>
  </si>
  <si>
    <t>Закупка бригадного автомобиля ГАЗель 7-мест (год)</t>
  </si>
  <si>
    <t>Итого за 2 квартал</t>
  </si>
  <si>
    <t>Лебедка ручная троссовая ГП 0,5-10 тн Н1,5-20м (год)</t>
  </si>
  <si>
    <t>28,75,11</t>
  </si>
  <si>
    <t>Смеситель для душа (год)</t>
  </si>
  <si>
    <t>Муфта 10КВТДН сечением 70/120мм2 (год)</t>
  </si>
  <si>
    <t>Муфта 10КВТпН сечением 150/240мм2 (год)</t>
  </si>
  <si>
    <t>Муфта 10СТп сечением 150/240мм3 (год)</t>
  </si>
  <si>
    <t>НАБОР КЛЮЧЕЙ НАКИДНЫХ 283 N/SE13 (6-32) АРТИКУЛ 02830304  (год)</t>
  </si>
  <si>
    <t>ЛЕСКА ДЛЯ ТРИММЕРА ДИАМЕТР 2ММ  (год)</t>
  </si>
  <si>
    <t>ЛЕСКА ДЛЯ ТРИММЕРА ДИАМЕТР 3,0ММ  (год)</t>
  </si>
  <si>
    <t>НАБОР МЕТЧИКОВ М5-М14 20ПРЕДМЕТОВ  (год)</t>
  </si>
  <si>
    <t>НАБОР БУРОВ ПО БЕТОНУ D-00795 5-14ММ 10 ПРЕДМЕТОВ  (год)</t>
  </si>
  <si>
    <t>17,54,3</t>
  </si>
  <si>
    <t>РЕМЕНЬ СТЯЖНОЙ С КРЮЧКАМИ Г/П 5ТН ДЛИНА 10000ММ ШИРИНА 50ММ  (год)</t>
  </si>
  <si>
    <t>НАБОР ПЛАШЕК М5-М14 10 ПРЕДМЕТОВ  (год)</t>
  </si>
  <si>
    <t>Пласкогубцы  (год)</t>
  </si>
  <si>
    <t>Отвертка крестовая (год)</t>
  </si>
  <si>
    <t>Отвертка плоская (год)</t>
  </si>
  <si>
    <t>Молоток 700 г. (год)</t>
  </si>
  <si>
    <t>Ножовка по металлу  (год)</t>
  </si>
  <si>
    <t>Ножовка по дереву (год)</t>
  </si>
  <si>
    <t>Указатель напряжения ПИН-90М (год)</t>
  </si>
  <si>
    <t>Указатель напряжения Контакт 55 ЭМ 2х380В (год)</t>
  </si>
  <si>
    <t>Фонарь аккамуляторный (год)</t>
  </si>
  <si>
    <t>НАБОР ТОРЦЕВЫХ ГОЛОВОК ШЕСТИГРАННЫХ 8-32 25 ПРЕДМЕТОВ (год)</t>
  </si>
  <si>
    <t>КРУГ ОТРЕЗНОЙ 41 230Х1,6Х22 14А ГОСТ 21963-2002  (год)</t>
  </si>
  <si>
    <t>КРУГ ОТРЕЗНОЙ 125Х1,2Х22  (год)</t>
  </si>
  <si>
    <t>ЛОПАТА ДЛЯ УБОРКИ СНЕГА</t>
  </si>
  <si>
    <t>ЧЕРЕНОК ДЛЯ ЛОПАТЫ  (год)</t>
  </si>
  <si>
    <t>МАСЛО ECHO ДЛЯ ДВУХТАКТНЫХ ДВИГАТЕЛЕЙ (год)</t>
  </si>
  <si>
    <t>Л</t>
  </si>
  <si>
    <t>КАБЕЛЬ КГ  3Х6+1x4 (год)</t>
  </si>
  <si>
    <t>ПВ 1 2.5 белый провод (ПуВ) (год)</t>
  </si>
  <si>
    <t>ВВГ 4*10 (ож)-0,66 кабель (год)</t>
  </si>
  <si>
    <t>ВВГ 4*2,5 (ож)-0,66 кабель (год)</t>
  </si>
  <si>
    <t>КГ 2*2.5 кабель ЭКЗ (год)</t>
  </si>
  <si>
    <t>трубка ПХВ ТВ-40 3*0,4 (год)</t>
  </si>
  <si>
    <t>трубка ПХВ ТВ-40 4*0,6 (год)</t>
  </si>
  <si>
    <t>ЛЕНТА ИЗОЛЯЦИОННАЯ ПВХ 15ММХ0,20Х20М ЧЕРНАЯ ГОСТ 16214-86 (год)</t>
  </si>
  <si>
    <t>ЛЕНТА ИЗОЛЯЦИОННАЯ Х/Б ШИРИНА 15ММ ЧЕРНАЯ (год)</t>
  </si>
  <si>
    <t>РЕЛЕ ИМПУЛЬСНОЙ СИГНАЛИЗАЦИИ РИС-Э2М 220В (год)</t>
  </si>
  <si>
    <t>РЕЛЕ УКАЗАТЕЛЬНОЕ РУ-21/220 УХЛ4 ПОСТОЯННОГО ТОКА 220В (год)</t>
  </si>
  <si>
    <t>РЕЛЕ УКАЗАТЕЛЬНОЕ РУ-21/220 50ГЦ УХЛ4 ПЕРЕМЕННОГО ТОКА 220В (год)</t>
  </si>
  <si>
    <t>РЕЛЕ УКАЗАТЕЛЬНОЕ РУ-21/110 50ГЦ УХЛ4 ПЕРЕМЕННОГО ТОКА 110В (год)</t>
  </si>
  <si>
    <t>РЕЛЕ УКАЗАТЕЛЬНОЕ РУ-21/110 УХЛ4 ПОСТОЯННОГО ТОКА 110В (год)</t>
  </si>
  <si>
    <t>РЕЛЕ ВРЕМЕНИ РВ-215 УХЛ4 ПОСТОЯННОГО ТОКА 220В (год)</t>
  </si>
  <si>
    <t>РЕЛЕ ВРЕМЕНИ РВ-215 УХЛ4 ПЕРЕМЕННОГО ТОКА 220В (год)</t>
  </si>
  <si>
    <t>РЕЛЕ ВРЕМЕНИ РВ-215 УХЛ4 ПЕРЕМЕННОГО ТОКА 110В (год)</t>
  </si>
  <si>
    <t>РЕЛЕ ВРЕМЕНИ РВ-215 УХЛ4 ПОСТОЯННОГО ТОКА 110В (год)</t>
  </si>
  <si>
    <t>РЕЛЕ ВРЕМЕНИ РВ-235 УХЛ4 ПЕРЕМЕННОГО ТОКА 110В (год)</t>
  </si>
  <si>
    <t>РЕЛЕ ВРЕМЕНИ РВ-235 УХЛ4 ПОСТОЯННОГО ТОКА 110В (год)</t>
  </si>
  <si>
    <t>РЕЛЕ ВРЕМЕНИ РВ-235 УХЛ4 ПЕРЕМЕННОГО ТОКА 220В (год)</t>
  </si>
  <si>
    <t>РЕЛЕ ВРЕМЕНИ РВ-235 УХЛ4 ПОСТОЯННОГО ТОКА 220В (год)</t>
  </si>
  <si>
    <t>бригадные аптечки (год)</t>
  </si>
  <si>
    <t>автомобильные аптечки (год)</t>
  </si>
  <si>
    <t>офисная аптечка (год)</t>
  </si>
  <si>
    <t>Стирка спец.одежды (год)</t>
  </si>
  <si>
    <t>Закупка тепловизора-прибора для дистанционного замера температуры контактных соединений для нужд ОДС ТЕСТО 876 (год)</t>
  </si>
  <si>
    <t>Июль 2013г.</t>
  </si>
  <si>
    <t>периодические мед осмотры (год)</t>
  </si>
  <si>
    <t>Октябрь 2013г.</t>
  </si>
  <si>
    <t>Костюм утепленный зимний (год)</t>
  </si>
  <si>
    <t>18.21</t>
  </si>
  <si>
    <t>Костюм х\б (куртка+п/комбинезон) (год)</t>
  </si>
  <si>
    <t>Ботинки с жестким подноском (год)</t>
  </si>
  <si>
    <t>пар</t>
  </si>
  <si>
    <t>Сапоги утепленные зимние (год)</t>
  </si>
  <si>
    <t>Валенки на резиновой подошве (год)</t>
  </si>
  <si>
    <t>подшлемник летний (год)</t>
  </si>
  <si>
    <t>Рукавицы брезентовые (год)</t>
  </si>
  <si>
    <t>Перчатки х/б (год)</t>
  </si>
  <si>
    <t>Перчатки с полимерным покрытием морозостойкие (год)</t>
  </si>
  <si>
    <t>Куртка-накидка (муж./жен.) для защиты от воздействия электрической дуги из термостойкой ткани Номекс, усиленная (год)</t>
  </si>
  <si>
    <t>Куртка-рубашка из термостойких материалов с постоянными защитными свойствами (год)</t>
  </si>
  <si>
    <t>Костюм зимний (муж./жен.) для защиты от воздействия электрической дуги из термостойкой ткани Номекс (с капюшоном) (год)</t>
  </si>
  <si>
    <t>Белье нательное термостойкое хлобчатобумажное (год)</t>
  </si>
  <si>
    <t>Ботинки кожаные для защиты от повышенных температур, нефти и нефтепродуктов на термостойкой подошве  летние (год)</t>
  </si>
  <si>
    <t>Белье термостойкое зимнее Номекс (муж./жен.): Фуфайка-свитер (год)</t>
  </si>
  <si>
    <t>Сапоги кожаные для защиты от повышенных температур, нефти и нефтепродуктов на термостойкой подошве (высота голенища 300 мм, подошва - ПУ, нитрил) зимние на натуральном меху (год)</t>
  </si>
  <si>
    <t>Костюм летний (муж./жен.) для защиты от воздействия электрической дуги из термостойкой ткани Номекс, усиленный (куртка с капюшоном, полукомбинезон) "Рекорд" (год)</t>
  </si>
  <si>
    <t>Услуги по проведению замеров вредных и опасных производственных факторов (производственный контроль за соблюдением СанПиН) - Освещенность рабочих мест (год)</t>
  </si>
  <si>
    <t>точка</t>
  </si>
  <si>
    <t>24.51.3</t>
  </si>
  <si>
    <t>Мыло туалетное  (год)</t>
  </si>
  <si>
    <t>52,48,35</t>
  </si>
  <si>
    <t>Огнетушитель углекислотный, масса заряда 2 кг. (год)</t>
  </si>
  <si>
    <t>Огнетушитель углекислотный, масса заряда 5 кг. (год)</t>
  </si>
  <si>
    <t>Огнетушитель углекислотный, масса заряда 10 кг. (год)</t>
  </si>
  <si>
    <t>Раструбы для огнетушителей ОУ пластиковые (год)</t>
  </si>
  <si>
    <t>25,13,3</t>
  </si>
  <si>
    <t>Рукав пожарный напорный 20м (год)</t>
  </si>
  <si>
    <t>26,82,1</t>
  </si>
  <si>
    <t>кошма противопожарная асбестовая 1,5х2 м (год)</t>
  </si>
  <si>
    <t>28,75,2</t>
  </si>
  <si>
    <t>Шкаф для оборудования пожарных кранов (металлический ящик красного цвета со стеклянной створкой) (год)</t>
  </si>
  <si>
    <t>29,24,9</t>
  </si>
  <si>
    <t>перезарядка огнетушителей (без разбивки) (год)</t>
  </si>
  <si>
    <t>клавиатура  для ПК (год)</t>
  </si>
  <si>
    <t>Предохранительный монтерский пояс (год)</t>
  </si>
  <si>
    <t>лестница-стремянка-подмость 5/2,5 м (год)</t>
  </si>
  <si>
    <t>Лестница стеклопластиковая/деревянная 5 м (алюмин.) (год)</t>
  </si>
  <si>
    <t xml:space="preserve">Ключ КЭ3-1М к электромагнитному замку 3Б-1М U-пост 220 В </t>
  </si>
  <si>
    <t>33.3</t>
  </si>
  <si>
    <t xml:space="preserve">Ключ КЭ3-1М к электромагнитному замку 3Б-1М U-пост 110 В </t>
  </si>
  <si>
    <t>Накладной дверной замок</t>
  </si>
  <si>
    <t>28.63</t>
  </si>
  <si>
    <t>Навесной дверной замок</t>
  </si>
  <si>
    <t>31.10</t>
  </si>
  <si>
    <t>3120140</t>
  </si>
  <si>
    <t>Трансформатор напряжения 6 кВ НАМИ-6-95-УХЛ1</t>
  </si>
  <si>
    <t>Итого за 3 квартал</t>
  </si>
  <si>
    <t>33.20</t>
  </si>
  <si>
    <t>Товарные весы ВСП-150/20-5С.1</t>
  </si>
  <si>
    <t>Электродвигатель 2ДАТ-100-250-1,5 У1 с крыльчаткой КЦП-4-14 (год)</t>
  </si>
  <si>
    <t>32.20.1</t>
  </si>
  <si>
    <t>Система записи разговоров Спрут-7/U/A-2 (USB - устройство)</t>
  </si>
  <si>
    <t>Паяльник импульсный (год)</t>
  </si>
  <si>
    <t>Декабрь 2013г.</t>
  </si>
  <si>
    <t>Набор гаечных ключей (год)</t>
  </si>
  <si>
    <t>Набор гаечных головок (год)</t>
  </si>
  <si>
    <t>Электрическая дрель (год)</t>
  </si>
  <si>
    <t>Нож диэлектрический (год)</t>
  </si>
  <si>
    <t>Компьютер (год)</t>
  </si>
  <si>
    <t>Клещи для зачиски провода (год)</t>
  </si>
  <si>
    <t>ЭПСН (220В,40Вт), паяльник нихромовый нагреватель, деревянная ручка (год)</t>
  </si>
  <si>
    <t>Припой с флюсом проволочный диаметром 1 мм в катушке (год)</t>
  </si>
  <si>
    <t>1PK-7110B, Набор инструментов (для обслуживания компьютеров) (28 предметов). Производитель: Pro'sKit (год)</t>
  </si>
  <si>
    <t>Клещи для зачистки изоляции с кусачками от 0,08 мм до 10 мм. Производитель WaGo, модель Quickstrip 10. Номер заказа по каталогу WaGo: 206-101 (год)</t>
  </si>
  <si>
    <t>Обжимной инструмент 4. Обжимные клещи 0,25мм - 4мм. Производитель WaGo. Номер заказа по каталогу WaGo: 206-204 (год)</t>
  </si>
  <si>
    <t>Итого за 4 квартал</t>
  </si>
  <si>
    <t>Итого за год</t>
  </si>
  <si>
    <t>Инженер От и ПБ</t>
  </si>
  <si>
    <t>ОП ЗАО "Электросеть" г. Орск</t>
  </si>
  <si>
    <t>462424, РФ, г. Орск, Оренбургская обл., ул. Призаводская, д. 1</t>
  </si>
  <si>
    <t>8(3537)371-118</t>
  </si>
  <si>
    <t>Natalya.Komarovskikh@zaoelektroset.ru</t>
  </si>
  <si>
    <t>Поставка материалов ветошь обтирочная в брикетах - год</t>
  </si>
  <si>
    <t>Орск</t>
  </si>
  <si>
    <t>Поставка ГСМ масло трансформаторное  Т1500У - пол года</t>
  </si>
  <si>
    <t>Поставка материалов Нефрас - год</t>
  </si>
  <si>
    <t>Поставка материалов ТЭН-S-220, U-50 мм. - год</t>
  </si>
  <si>
    <t>Поставка материалов кабельной продукции - полгода</t>
  </si>
  <si>
    <t>м. пог.</t>
  </si>
  <si>
    <t>Поставка материалов кабель контрольный КВВГ-2х2,5мм²- год</t>
  </si>
  <si>
    <t>м.пог.</t>
  </si>
  <si>
    <t>Поставка материалов провод голый АС-50 - полгода</t>
  </si>
  <si>
    <t>Поставка материалов провод голый АС-35 - полгода</t>
  </si>
  <si>
    <t>Поставка  хозинвентаря - полгода</t>
  </si>
  <si>
    <t>Поставка электрооборудования - 1-й квартал</t>
  </si>
  <si>
    <t>Поставка светотехники - полгода</t>
  </si>
  <si>
    <t>Поставка электроламп- полгода</t>
  </si>
  <si>
    <t xml:space="preserve"> Поставка запчастей  и расходных материалов по ИТ - 1-й квартал
</t>
  </si>
  <si>
    <t>янв.13-март13</t>
  </si>
  <si>
    <t>Услуги обслуживание автоматической пожарной сигнализации - год</t>
  </si>
  <si>
    <t xml:space="preserve">Наличие лицензии </t>
  </si>
  <si>
    <t xml:space="preserve"> янв.13</t>
  </si>
  <si>
    <t>Услуги размещение (утилизация отходов) - 1-й квартал</t>
  </si>
  <si>
    <t>Услуги центра стандартизации и метрологии - 1-й квартал</t>
  </si>
  <si>
    <t>Услуги по обучению - 1-й квартал</t>
  </si>
  <si>
    <t>Услуги спец.автотранспорта - 1-й квартал</t>
  </si>
  <si>
    <t>маш./час</t>
  </si>
  <si>
    <t>Услуги по поставке питьевой воды - год</t>
  </si>
  <si>
    <r>
      <t>м</t>
    </r>
    <r>
      <rPr>
        <sz val="10"/>
        <rFont val="Calibri"/>
        <family val="2"/>
        <charset val="204"/>
      </rPr>
      <t>³</t>
    </r>
  </si>
  <si>
    <t>Услуги по связи и телекоммуникации, програмное обеспечение, мобильная связь - год</t>
  </si>
  <si>
    <t>Услуги по транспортировке сточной воды - год</t>
  </si>
  <si>
    <t>Аренда имущества - год</t>
  </si>
  <si>
    <t>Услуги ГСМ - год</t>
  </si>
  <si>
    <t>ИТОГО 1-й квартал: 10 867 798 руб.</t>
  </si>
  <si>
    <t>Выполнение капитального ремонта кабельных каналов ПС ГПП-2 - полгода</t>
  </si>
  <si>
    <t>Выполнение капитального ремонта ВЛ-6 кВ ф-8 - полгода</t>
  </si>
  <si>
    <t>Поставка шкаф питания соленоидов серии ШПВ-1/4 - 2-й квартал</t>
  </si>
  <si>
    <t>Поставка ящик зажимов для коммутации вторичных цепей ЯЗВ-60 - 2-й квартал</t>
  </si>
  <si>
    <t>Поставка шкаф ШЗН-2 для подключения вторичных цепей ТН-35 кВ - 2-й квартал</t>
  </si>
  <si>
    <t>Кабель контрольный КВВГнг 7х1,5 - 2-й квартал</t>
  </si>
  <si>
    <t>Кабель контрольный КВВГнг 7х4 - 2-й квартал</t>
  </si>
  <si>
    <t>Кабель силовой ВВГнг 4х25-0,66 - 2-й квартал</t>
  </si>
  <si>
    <t>Кабель силовой ВВГнг 4х2,5-0,66 - 2-й квартал</t>
  </si>
  <si>
    <t>Поставка метизов - год</t>
  </si>
  <si>
    <t>Поставка лакокрасочного материала - год</t>
  </si>
  <si>
    <t>Поставка ГСМ смазка "Циатим-221"- год</t>
  </si>
  <si>
    <t>Поставка ГСМ смазка графитовая - год</t>
  </si>
  <si>
    <t>Поставка расходных материалов кисть КФ - год</t>
  </si>
  <si>
    <t>Поставка расходных материалов щетка по металлу - год</t>
  </si>
  <si>
    <t>Поставка расходных материалов бумага наждачная - год</t>
  </si>
  <si>
    <t>Поставка расходных материалов лента изоляционная ПВХ - год</t>
  </si>
  <si>
    <t>Поставка расходных материалов лента изоляционная Х/Б - год</t>
  </si>
  <si>
    <t>Поставка расходных материалов полотно для ножовки по металлу 300мм - год</t>
  </si>
  <si>
    <t>Поставка материалов кабель силовой, контрольный - полгода</t>
  </si>
  <si>
    <t>Поставка расходных материалов  круг шлифовальный - год</t>
  </si>
  <si>
    <t>Поставка расходных материалов сталь угловая - год</t>
  </si>
  <si>
    <t>Поставка расходных материалов электроды сварочные МР-3Ф - год</t>
  </si>
  <si>
    <t>Поставка расходных материалов сталь лист. марки ст3сп5 δ= 3мм - год</t>
  </si>
  <si>
    <t>Поставка кабельной продукции (муфты) - год</t>
  </si>
  <si>
    <t>Поставка средств пожаротушения огнетушитель - год</t>
  </si>
  <si>
    <t>Поставка средств пожаротушения рукав пожарный Ø51мм напорный 20м - год</t>
  </si>
  <si>
    <t xml:space="preserve"> Поставка запчастей  и расходных материалов по ИТ - 2-й квартал
</t>
  </si>
  <si>
    <t>Наличие лицензии</t>
  </si>
  <si>
    <t>апр13-июнь13</t>
  </si>
  <si>
    <t>Поставка средств пожаротушения кошма противопожарная асбестовая 1,5х2 м - год</t>
  </si>
  <si>
    <t>Услуги размещение (утилизация отходов) - 2-й квартал</t>
  </si>
  <si>
    <t>апр13-иинь13</t>
  </si>
  <si>
    <t>Услуги центра стандартизации и метрологии - 2-й квартал</t>
  </si>
  <si>
    <t>апр.13-июнь13</t>
  </si>
  <si>
    <t>Услуги спец.автотранспорта - 2-й квартал</t>
  </si>
  <si>
    <t>Оказание услуг по страхованию автогражданской ответственности ОСАГО - год</t>
  </si>
  <si>
    <t>Поставка масел и расходных материалов (содержание автотранспорта) - полгода</t>
  </si>
  <si>
    <t>Вольтамперфазометр ПАРМА ВАФ А-2</t>
  </si>
  <si>
    <t>Согласно ГОСТ, ТУ</t>
  </si>
  <si>
    <t>К</t>
  </si>
  <si>
    <t>Муфта кабельная 35 ПКНТпН-8 (3х70-120)</t>
  </si>
  <si>
    <t>Муфта кабельная 35 ПСТп-8 (3х70-120)</t>
  </si>
  <si>
    <t>Ремонт передвижной лаборатории на базе ГАЗ-3308</t>
  </si>
  <si>
    <t>Гарантия</t>
  </si>
  <si>
    <r>
      <t xml:space="preserve">  </t>
    </r>
    <r>
      <rPr>
        <b/>
        <sz val="10"/>
        <rFont val="Times New Roman"/>
        <family val="1"/>
        <charset val="204"/>
      </rPr>
      <t>ИТОГО 2-й квартал: 3 243 059,00 руб.</t>
    </r>
  </si>
  <si>
    <t>Выполнение капитального ремонта кабельных каналов ПС ГПП-1- полгода</t>
  </si>
  <si>
    <t>Выполнение капитального ремонта десяти секционных и четырех трансформаторных порталов на ОРУ 110-35 кВ ПС 110/35/6 кВ "ГПП-2"-год</t>
  </si>
  <si>
    <t>Выполнение капитального ремонта строительной части фасада здания и помещений ЭТЛ-год</t>
  </si>
  <si>
    <t>Поставка ГСМ масло трансформаторное  Т1500У- полгода</t>
  </si>
  <si>
    <t>Поставка хозинвентаря - полгода</t>
  </si>
  <si>
    <t xml:space="preserve">Поставка материалов полотно нетканое - год </t>
  </si>
  <si>
    <t>Поставка СИЗ - год</t>
  </si>
  <si>
    <t>Поставка канцтовары (общая сумма без разбивки) - год</t>
  </si>
  <si>
    <t>Поставка для кабинета ОТ (общая сумма без разбивки) - год</t>
  </si>
  <si>
    <t>Поставка СЗ крем гидрофильный - год</t>
  </si>
  <si>
    <t>Поставка СЗ мыло туалетное - год</t>
  </si>
  <si>
    <t>Поставка спецодежды костюм утепленный зимний - год</t>
  </si>
  <si>
    <t>Поставка спецодежды куртка на утепляющей подкладке зимняя - год</t>
  </si>
  <si>
    <t>Поставка спецодежды костюм х\б (куртка+п/комбинезон) - год</t>
  </si>
  <si>
    <t>Поставка спецодежды комбинезон х\б из нетканных материалов - год</t>
  </si>
  <si>
    <t>Поставка спецодежды костюм сварщика летний - год</t>
  </si>
  <si>
    <t>Поставка спецодежды костюм сварщика зимний - год</t>
  </si>
  <si>
    <t>Поставка спецодежды халат х/б - год</t>
  </si>
  <si>
    <t>Поставка спецодежды белье термостойкое нательное - год</t>
  </si>
  <si>
    <t xml:space="preserve">Поставка спецодежды ботинки термостойкие летние - год </t>
  </si>
  <si>
    <t>пар.</t>
  </si>
  <si>
    <t>Поставка спецодежды перчатки термостойкие - год</t>
  </si>
  <si>
    <t>Поставка спецодежды сапоги термостойкие зимние - год</t>
  </si>
  <si>
    <t>Поставка спецодежды фартук прорезиненный кислото-щелочестойкий - год</t>
  </si>
  <si>
    <t>Поставка спецодежды ботинки летние - год</t>
  </si>
  <si>
    <t>Поставка спецодежды полусапоги летние - год</t>
  </si>
  <si>
    <t>Поставка спецодежды сапоги утепленные зимние - год</t>
  </si>
  <si>
    <t>Поставка спецодежды перчатки резиновые кислото-щелочестойкие - год</t>
  </si>
  <si>
    <t>Поставка спецодежды перчатки маслостойкие - год</t>
  </si>
  <si>
    <t>Поставка спецодежды перчатки х/б - год</t>
  </si>
  <si>
    <t>Поставка спецодежды перчатки с полимерным покрытием морозостойкие - год</t>
  </si>
  <si>
    <t xml:space="preserve"> Поставка запчастей  и расходных материалов по ИТ - 3-й квартал
</t>
  </si>
  <si>
    <t>июль13-сент.13</t>
  </si>
  <si>
    <t>Услуги размещение (утилизация отходов) - 3-й квартал</t>
  </si>
  <si>
    <t>июль13-сент13</t>
  </si>
  <si>
    <t>Услуги центра стандартизации и метрологии - 3-й квартал</t>
  </si>
  <si>
    <t>Услуги спец.автотранспорта - 3-й квартал</t>
  </si>
  <si>
    <t>Поставка электротехнического оборудования</t>
  </si>
  <si>
    <t>Оказание услуг автотранспортной компании</t>
  </si>
  <si>
    <t>Поставка спирта этилового технического</t>
  </si>
  <si>
    <t>Поставка оборудования для системы обогрева зданий</t>
  </si>
  <si>
    <t>ИТОГО 3-й квартал: 3 785 200,29 руб.</t>
  </si>
  <si>
    <t xml:space="preserve">Поставка материала катанка Ø 6мм² - год </t>
  </si>
  <si>
    <t>Поставка материала провод голый АС-35 - полгода</t>
  </si>
  <si>
    <t>окт.13</t>
  </si>
  <si>
    <t>Поставка материала труба водогазопроводная черная Ø 40мм - год</t>
  </si>
  <si>
    <t>Поставка материала арматура Ø 16мм  (кл  А3 А400;500) - год</t>
  </si>
  <si>
    <t>Поставка электрооборудования - год</t>
  </si>
  <si>
    <t>сент.13</t>
  </si>
  <si>
    <t>ноябрь13</t>
  </si>
  <si>
    <t>окт.13-дек13</t>
  </si>
  <si>
    <t>Услуги размещение (утилизация отходов) - 4-й квартал</t>
  </si>
  <si>
    <t>Услуги центра стандартизации и метрологии - 4-й квартал</t>
  </si>
  <si>
    <t>Услуги по обучению - 4-й квартал</t>
  </si>
  <si>
    <t>Услуги спец.автотранспорта - 4-й квартал</t>
  </si>
  <si>
    <t>Услуги по мед.осмотру - год</t>
  </si>
  <si>
    <t>нябрь13</t>
  </si>
  <si>
    <t>Главный инженер ОП г. Орск</t>
  </si>
  <si>
    <t>Начальник ПТО г. Орск</t>
  </si>
  <si>
    <t>Экономист ОП г. Орск</t>
  </si>
  <si>
    <t>Набор шестигранных ключей (год)</t>
  </si>
  <si>
    <t>Набор ключей 15 предметов, 6-ти лучевых звезд Т6-Т60 (год)</t>
  </si>
  <si>
    <t>Ножницы кабельные секторные НС-70БС до 3х240 мм2 (год)</t>
  </si>
  <si>
    <t>ГСМ АИ-80 для а/м ЗИЛ Лаборатория (год)</t>
  </si>
  <si>
    <t>Канцелярские товары (год)</t>
  </si>
  <si>
    <t>Предрейсовое и пред сменные мед осмотры (год)</t>
  </si>
  <si>
    <t>52.44</t>
  </si>
  <si>
    <t>Жалюзи оконные вертикальные (год)</t>
  </si>
  <si>
    <t xml:space="preserve"> Мыльников А.В.</t>
  </si>
  <si>
    <t>Казакова Н.Б.</t>
  </si>
  <si>
    <t>Калашников В.Б.</t>
  </si>
  <si>
    <t>Дютина А.О.</t>
  </si>
  <si>
    <t>ноябрь</t>
  </si>
  <si>
    <t>Светильники светодиодные</t>
  </si>
  <si>
    <t>Шкаф для одежды разборный металлический 500*800*1750</t>
  </si>
  <si>
    <t>Электронагреватели ТЭН</t>
  </si>
  <si>
    <t>Рукав пожарный</t>
  </si>
  <si>
    <t>Стол однотумбовый</t>
  </si>
  <si>
    <t>Стул ИЗО, кож. заменитель.</t>
  </si>
  <si>
    <t>Дизельное топливо.      Закупка 4-й квартал</t>
  </si>
  <si>
    <t>4 квартал</t>
  </si>
  <si>
    <t>Бензин АИ-80. . Закупка 4-й квартал</t>
  </si>
  <si>
    <t>Бензин АИ-92.Закупка 4-й квартал</t>
  </si>
  <si>
    <t>Профессиональный сканер Canon DR-2020U. Закупка годовая</t>
  </si>
  <si>
    <t>Скобяные изделия (замки)</t>
  </si>
  <si>
    <t>Кисти</t>
  </si>
  <si>
    <t>Клещи токоизмерительные</t>
  </si>
  <si>
    <t>Мультиметры</t>
  </si>
  <si>
    <t>Настольный принтер,Закупка годовая</t>
  </si>
  <si>
    <t>Автомобильные запчасти</t>
  </si>
  <si>
    <t>Поверка измерительных приборов</t>
  </si>
  <si>
    <t>51.15.3</t>
  </si>
  <si>
    <t>Поставка газонокосилок (бензотриммеров)</t>
  </si>
  <si>
    <t xml:space="preserve">Главный инженер                                  </t>
  </si>
  <si>
    <t>Утилизация отходов</t>
  </si>
  <si>
    <t>Сентябрь</t>
  </si>
  <si>
    <t>сентябрь</t>
  </si>
  <si>
    <t xml:space="preserve">Поставка шкафов релейной защиты и автоматики </t>
  </si>
  <si>
    <t>ССДУ и ИТ</t>
  </si>
  <si>
    <t xml:space="preserve">Сентябрь </t>
  </si>
  <si>
    <t xml:space="preserve">Август </t>
  </si>
  <si>
    <t>Август .</t>
  </si>
  <si>
    <t>Поставка фотоаппаратов и чехлов</t>
  </si>
  <si>
    <t>Изоляторов ИПУ-10/630-7,5 УХЛ1</t>
  </si>
  <si>
    <t>Кабельная муфта 3 КФТпН, зажим, дюбель-гвоздь</t>
  </si>
  <si>
    <t>Ремонтный комплект №1</t>
  </si>
  <si>
    <t>Краска аэрозольная</t>
  </si>
  <si>
    <t>Аквадистиллятор</t>
  </si>
  <si>
    <t>Светодиодные аккумуляторные фонари</t>
  </si>
  <si>
    <t>Таблички для ВЛ 35,110 кВ</t>
  </si>
  <si>
    <t>Капитальный ремонт здания производственной лаборатории РЗиА</t>
  </si>
  <si>
    <t>Капитальный ремонт кровли здания ОДС</t>
  </si>
  <si>
    <t>Капитальный ремонт кровли здания ТП-74а</t>
  </si>
  <si>
    <t>Капитальный ремонт здания теплового узла, теплосети базы ГЭС</t>
  </si>
  <si>
    <t>Капитальный ремонт здания ПС "Ускатская" 220/110/10 кВ</t>
  </si>
  <si>
    <t>Капитальный ремонт здания гаража №1 (пр. Горького,25) и здания гаража №2 (пр. Строителей,52)</t>
  </si>
  <si>
    <t>июль, август</t>
  </si>
  <si>
    <t xml:space="preserve">Реконструкция  ВЛ 0,4 кВ от ТП 65 </t>
  </si>
  <si>
    <t>Реконструкция ВЛ 0,4 кВ от ТП 181</t>
  </si>
  <si>
    <t>Замена трансформаторов тока</t>
  </si>
  <si>
    <t>декабрь 2013 г.</t>
  </si>
  <si>
    <t>2014 г.</t>
  </si>
  <si>
    <t>Обязательное страхование автогражданской ответственности (ОСАГО)</t>
  </si>
  <si>
    <t>2014г.</t>
  </si>
  <si>
    <t>АХУ</t>
  </si>
  <si>
    <t>Услуги по подаче тепловой энергии и горячей воды (годовая) К иТС</t>
  </si>
  <si>
    <t>Приобретение канцелярских и хозяйственных товаровтоваров (годовая)</t>
  </si>
  <si>
    <t>Услуги по подаче тепловой энергии и горячей воды (годовая) ОАО "Тепло"</t>
  </si>
  <si>
    <t>Услуги по подаче тепловой энергии и горячей воды (годовая) ОАО "Мечел-Энерго"</t>
  </si>
  <si>
    <t>Услуги по подаче питьевой воды и прием сточных вод (годовая) МУП "Водоканал"</t>
  </si>
  <si>
    <t>Услуги по содержанию мест общего пользования (годовая) ООО "Доверие -Н"</t>
  </si>
  <si>
    <t>Услуги по вывозу твердых бытовых отходов (годовая) ООО "ЭДЕЛЬВЕЙС -Н"</t>
  </si>
  <si>
    <t>Услуги по размещению твердых отходов (годовая) ООО "Полигон"</t>
  </si>
  <si>
    <t>Услуги по техническому содержанию зданий и сооружений</t>
  </si>
  <si>
    <t>Услуги по техническому обслуживанию и ремонту кондиционеров</t>
  </si>
  <si>
    <t>Утилизация обтирочного материала,опилок древесных, отработанных фильтров транспортных средств (загрязненными маслами менее 15 %)</t>
  </si>
  <si>
    <t>Производственный контроль качества питьевой воды (лабораторные исследования воды хозяйственно-бытового назначения)</t>
  </si>
  <si>
    <t>Разработка паспорта безопасности канцерогенного производства</t>
  </si>
  <si>
    <t>Обучение по ОТ и ПБ</t>
  </si>
  <si>
    <t xml:space="preserve">Поставка мегаомметра </t>
  </si>
  <si>
    <t>Поставка электроизмерительных приборов</t>
  </si>
  <si>
    <t>сентябрь 2013 г</t>
  </si>
  <si>
    <t xml:space="preserve">Поставка прочего  материала </t>
  </si>
  <si>
    <t>Капитальный ремонт ограждения ПС Центральная-городская, ПС Западная-городская, ПС Восточная-городская</t>
  </si>
  <si>
    <t>Капитальный ремонт здания ПС Восточная-городская</t>
  </si>
  <si>
    <t>Поставка автоматических выключателей и рубильников</t>
  </si>
  <si>
    <t>Поставка армаиуры для СИП</t>
  </si>
  <si>
    <t>Поставка арматуры светосигнальной</t>
  </si>
  <si>
    <t>Поставка бензина Б-70</t>
  </si>
  <si>
    <t>Поставка вентилятора</t>
  </si>
  <si>
    <t>Поставка ветоши</t>
  </si>
  <si>
    <t>Поставка автозапчестей для автомобилей и спецтехники</t>
  </si>
  <si>
    <t>Поставка запчастей к силовым трансформаторам и масленным выключателям</t>
  </si>
  <si>
    <t>Поставка линейных изоляторов</t>
  </si>
  <si>
    <t>Поставка изоляторов опорных</t>
  </si>
  <si>
    <t>Поставка проходных изоляторов</t>
  </si>
  <si>
    <t>Поставка изоляционного материала</t>
  </si>
  <si>
    <t>Поставим кабельных муфт</t>
  </si>
  <si>
    <t>Поставка электроламп</t>
  </si>
  <si>
    <t>Поставка трансформарного ГК</t>
  </si>
  <si>
    <t>Поставка металлоконструкции для ВЛ</t>
  </si>
  <si>
    <t>Поставка металлопроката</t>
  </si>
  <si>
    <t>Поставка крепежа</t>
  </si>
  <si>
    <t>Поставка нагревателей трубчатых ТЭН</t>
  </si>
  <si>
    <t>Поставка линейной и прочей арматуры</t>
  </si>
  <si>
    <t>Поставка предохранителей</t>
  </si>
  <si>
    <t>Поставка прибора температурного мониторинга</t>
  </si>
  <si>
    <t>Поставка приводов</t>
  </si>
  <si>
    <t>Провод неизолированный</t>
  </si>
  <si>
    <t>Поставка провода СИП</t>
  </si>
  <si>
    <t>Поставка прочих расходных  материалов</t>
  </si>
  <si>
    <t>Поставка разъединителей и выулючателей нагрузки</t>
  </si>
  <si>
    <t>Поставка резины универсальной маслостойкой типа УМ</t>
  </si>
  <si>
    <t>Поставка реле</t>
  </si>
  <si>
    <t>Поставка силикогеля</t>
  </si>
  <si>
    <t>Поставка силового кабеля</t>
  </si>
  <si>
    <t>Поставка стояк железобетонных</t>
  </si>
  <si>
    <t>Поставка строительных материалов</t>
  </si>
  <si>
    <t>Поставка счетчиков электроэнергии</t>
  </si>
  <si>
    <t>Поставка шин алюминиевых</t>
  </si>
  <si>
    <t>Поставка щита распределительного ЩР</t>
  </si>
  <si>
    <t>Поставка электроустановочных изделий</t>
  </si>
  <si>
    <t>Поставка электродов сварочных</t>
  </si>
  <si>
    <t>Поставка электрооборудования</t>
  </si>
  <si>
    <t>Отдел тарифной политики</t>
  </si>
  <si>
    <t>40.10.2.</t>
  </si>
  <si>
    <t>Капитальный ремонт здания административно-бытового корпуса</t>
  </si>
  <si>
    <t>Медицинские услуги на 2014г. (годовая)</t>
  </si>
  <si>
    <t>Сотовый телефон</t>
  </si>
  <si>
    <t>Шкаф для бумаг металлический</t>
  </si>
  <si>
    <t>Сейф огнестойкий 2 ключа</t>
  </si>
  <si>
    <t>Шкаф для одежды двухдверный (металл)</t>
  </si>
  <si>
    <t>Скамья металлическая, сиденье сосна (для раздевалок)</t>
  </si>
  <si>
    <t>Зеркало навесное прямоугольное</t>
  </si>
  <si>
    <t>Плакаты по электробезопаснсоти, цветные иллюстрации</t>
  </si>
  <si>
    <t>Аккумуляторные батареи, батарейки</t>
  </si>
  <si>
    <t>Электрическая энергия и мощность в целях компенсации потери в электрических сетях (годовая)</t>
  </si>
  <si>
    <t>01.01.2013г.</t>
  </si>
  <si>
    <t>Тепловая энергия в горячей воде (годовая)</t>
  </si>
  <si>
    <t>Услуги по обслуживанию охронно-пожарной сигнализации(годовая)</t>
  </si>
  <si>
    <t>Услуги связи (годовая)</t>
  </si>
  <si>
    <t>Выполнение проектных и строительно монтажных работ по реконтсрукции яч. №5 ЗРУ 6кВ Гранит(технологическое присоединение ОАО "Чебаркульский молочный завод" к сетям ЗАО "Электросеть")</t>
  </si>
  <si>
    <t>Медицинские услуги за 2013г. (годовая)</t>
  </si>
  <si>
    <t>Услуги по перезаправке картриджей (годовая)</t>
  </si>
  <si>
    <t>Запасные части к трансформаторам,выключателям</t>
  </si>
  <si>
    <t>Кабельная продукция</t>
  </si>
  <si>
    <t>Метизы</t>
  </si>
  <si>
    <t>Обтирочный материал</t>
  </si>
  <si>
    <t>08.2013</t>
  </si>
  <si>
    <t>Строительные материалы(лаки,краски,песок,цемент,сантехника)</t>
  </si>
  <si>
    <t>Химреактивы</t>
  </si>
  <si>
    <t>Электротовары</t>
  </si>
  <si>
    <t>Техническое обслуживание и ремонт АПС и СОУЭ</t>
  </si>
  <si>
    <t>08.2014</t>
  </si>
  <si>
    <t>Выполнение комплексной независимой оценки соответствия объектов защиты и рисков на объектах ОП  г.Ижевск</t>
  </si>
  <si>
    <t>Строительно-монтажные и пусконаладочные работы по оснащению ПС 220 кВ "Металлург" И ПС 110 кВ "ГПП-3" устройствами релейной защиты и противоаварийной автоматикой</t>
  </si>
  <si>
    <t>09.2013</t>
  </si>
  <si>
    <t>Строительно-монтажные и пусконаладочные работы по оснащению ПС 220 кВ "Металлург" И ПС 110 кВ "ГПП-3" элементами ВЧ-блокировки и устройствами связи</t>
  </si>
  <si>
    <t>Запчасти к оборудованию "MR"</t>
  </si>
  <si>
    <t>01.2014</t>
  </si>
  <si>
    <t>Элегазовый выключатель ISF2 40,5кВ 1250А</t>
  </si>
  <si>
    <t>Капитальный ремонт силового трансформатора электродуговой печи</t>
  </si>
  <si>
    <t>06.2014</t>
  </si>
  <si>
    <t>Инвентарь(кисти,щетки,швабры лопаты,метла и т.д.)</t>
  </si>
  <si>
    <t>Кабельная арматура</t>
  </si>
  <si>
    <t>Обмоточные провода</t>
  </si>
  <si>
    <t>Прокат черных металлов листовой</t>
  </si>
  <si>
    <t xml:space="preserve">Трехфазные счетчики </t>
  </si>
  <si>
    <t>Ремонт передвижной лаборатории</t>
  </si>
  <si>
    <t>закуп бензанасоса</t>
  </si>
  <si>
    <t>закупка телефонных аппаратов</t>
  </si>
  <si>
    <t>закупка станка для заточки и заточных кругов</t>
  </si>
  <si>
    <t>закуп емкостей "Еврокуб"</t>
  </si>
  <si>
    <t>закуп крана шарового Ду 50</t>
  </si>
  <si>
    <t>закуп огнетушителя ОП-2</t>
  </si>
  <si>
    <t>закуп электроламп</t>
  </si>
  <si>
    <t>оказание услуг по дератизации производственных помещений</t>
  </si>
  <si>
    <t>м 2</t>
  </si>
  <si>
    <t>Провод АСО-500</t>
  </si>
  <si>
    <t xml:space="preserve">м  </t>
  </si>
  <si>
    <t>эл. Запчасти</t>
  </si>
  <si>
    <t>грозозащитный трос</t>
  </si>
  <si>
    <t>Дин-рейка оцинкованная</t>
  </si>
  <si>
    <t xml:space="preserve">Дюбель-гвоздь </t>
  </si>
  <si>
    <t>Дюбель-хомут</t>
  </si>
  <si>
    <t>Кабель ВВГ 4*4</t>
  </si>
  <si>
    <t>Кабель КВВГ  7*2,5</t>
  </si>
  <si>
    <t>Кабель КГ</t>
  </si>
  <si>
    <t xml:space="preserve">Крыльчатка </t>
  </si>
  <si>
    <t>Силикагель  КСМГ</t>
  </si>
  <si>
    <t>Силикагель индикаторный</t>
  </si>
  <si>
    <t xml:space="preserve">Хомут </t>
  </si>
  <si>
    <t>Леска для триммера</t>
  </si>
  <si>
    <t>Автом.в АП-50Б-3МТ</t>
  </si>
  <si>
    <t xml:space="preserve">Кнопка SB-7 </t>
  </si>
  <si>
    <t>Контактор КМИ</t>
  </si>
  <si>
    <t>Коробка распаячная</t>
  </si>
  <si>
    <t>Лента светодиодная</t>
  </si>
  <si>
    <t>Металлорукав РЗ-ЦП</t>
  </si>
  <si>
    <t>Переключатель</t>
  </si>
  <si>
    <t xml:space="preserve">Пост кнопочный ПКЕ  </t>
  </si>
  <si>
    <t>Провод ПВ-11*4,0</t>
  </si>
  <si>
    <t>Провод ПВС 2*1,5</t>
  </si>
  <si>
    <t xml:space="preserve">Провод ПУГВ </t>
  </si>
  <si>
    <t>Сальник</t>
  </si>
  <si>
    <t>Счетчик Меркурий 231 АМ-01</t>
  </si>
  <si>
    <t>Щебень</t>
  </si>
  <si>
    <t>Масло индустриальное И20А</t>
  </si>
  <si>
    <t>Масло трансмиссионое</t>
  </si>
  <si>
    <t>запчасти для собств.а/м</t>
  </si>
  <si>
    <t>Корпус</t>
  </si>
  <si>
    <t>Мешок полипропиленовый</t>
  </si>
  <si>
    <t>Насос "Гном"</t>
  </si>
  <si>
    <t>из г.Орск</t>
  </si>
  <si>
    <t>Пленкосинтокартон ПСК</t>
  </si>
  <si>
    <t xml:space="preserve">Наконечник ТМ </t>
  </si>
  <si>
    <t>Лак бакелитовый ЛБС-1</t>
  </si>
  <si>
    <t>литол</t>
  </si>
  <si>
    <t>инструмент ,инвентарь</t>
  </si>
  <si>
    <t>ножницы</t>
  </si>
  <si>
    <t>кусачки торцевые</t>
  </si>
  <si>
    <t>ножницы по металлу</t>
  </si>
  <si>
    <t>нобор инструм для а/м</t>
  </si>
  <si>
    <t>отвертки</t>
  </si>
  <si>
    <t>штангенциркуль</t>
  </si>
  <si>
    <t>плашка</t>
  </si>
  <si>
    <t>сверло</t>
  </si>
  <si>
    <t>саморез</t>
  </si>
  <si>
    <t>фонарь</t>
  </si>
  <si>
    <t>Смеситель для умывальника</t>
  </si>
  <si>
    <t xml:space="preserve">Комплектная аккумуляторная установка </t>
  </si>
  <si>
    <t>Спецодежда</t>
  </si>
  <si>
    <t>Электроэнергия на хоз/нужды</t>
  </si>
  <si>
    <t>Услуги ПКО</t>
  </si>
  <si>
    <t>Услуги ЦЛМ</t>
  </si>
  <si>
    <t>Смазка ЦИАТИМ-201</t>
  </si>
  <si>
    <t>Смазка ЦИАТИМ-203</t>
  </si>
  <si>
    <t>Смазка ЦИАТИМ-221</t>
  </si>
  <si>
    <t>Смазка ЭПС-98</t>
  </si>
  <si>
    <t>Смазка графитная</t>
  </si>
  <si>
    <t>смазка токопроводящая</t>
  </si>
  <si>
    <t>Эмаль ПФ-115 серый-пыльный RAL 7037</t>
  </si>
  <si>
    <t>Эмаль ПФ-115 красная</t>
  </si>
  <si>
    <t>Эмаль ПФ-115 жёлтая</t>
  </si>
  <si>
    <t>Эмаль ПФ-115 зеленая</t>
  </si>
  <si>
    <t>Уайт-спирит</t>
  </si>
  <si>
    <t>Грунт-эмаль СБЭ-111 "Унипол" марка АМ (цвет: серый-пыльный RAL 7037)</t>
  </si>
  <si>
    <t>Растворитель ксилол</t>
  </si>
  <si>
    <t>Растворитель 646</t>
  </si>
  <si>
    <t>Грунтовка ГФ-020</t>
  </si>
  <si>
    <t>Эмаль НЦ-132 серый-пыльный RAL 7037</t>
  </si>
  <si>
    <t>Эмаль ОС-12-03 серый-пыльный RAL 7037</t>
  </si>
  <si>
    <t>Эмаль МЛ-12 - белая ночь</t>
  </si>
  <si>
    <t>Валик малярный поролоновый (d=48) 100 мм</t>
  </si>
  <si>
    <t>Валик малярный поролоновый (d=48) 200 мм</t>
  </si>
  <si>
    <t>Кисть КФ  30х14</t>
  </si>
  <si>
    <t>Кисть КФ  50х10</t>
  </si>
  <si>
    <t>Кисть КФ  70х10</t>
  </si>
  <si>
    <t>Лента изоляционная ПВХ 20 мм.</t>
  </si>
  <si>
    <t>Лента изоляционная (Х/Б)</t>
  </si>
  <si>
    <t>Ветошь</t>
  </si>
  <si>
    <t>Плита ж/б</t>
  </si>
  <si>
    <t>цеолит</t>
  </si>
  <si>
    <t xml:space="preserve">Материалы на обслуживание  электрооборудования, зданий </t>
  </si>
  <si>
    <t>лакоткань</t>
  </si>
  <si>
    <t>стеклолакоткань ЛСКЛ</t>
  </si>
  <si>
    <t>эмаль ГФ-92</t>
  </si>
  <si>
    <t>ОРУ 110 кВ ГПП-2 ввод № 2</t>
  </si>
  <si>
    <t>ПС 110/6 кВ ГПП-2 (здание)</t>
  </si>
  <si>
    <t>Здание участка ремонтной службы (строй-часть)</t>
  </si>
  <si>
    <t>ОРУ 110 кВ ГПП-2</t>
  </si>
  <si>
    <t>ПС 110/6 кВ ГПП-2 (кровля здания)</t>
  </si>
  <si>
    <t>Услуги ПКО (выполнение проектов, схем)</t>
  </si>
  <si>
    <t>Услуги ЦЛМ (калибровка СИ)</t>
  </si>
  <si>
    <t>Услуги по поставке электроэнергии на хоз/нужды</t>
  </si>
  <si>
    <t xml:space="preserve"> Поставка запчастей  и расходных материалов по ИТ - 4-й квартал</t>
  </si>
  <si>
    <t>Итого 4-й квартал:     728 420 руб.</t>
  </si>
  <si>
    <t>Итого на 2013 год:     18 624 477руб.</t>
  </si>
  <si>
    <t>Поставка электроламп- на 1 кв</t>
  </si>
  <si>
    <t>Поставка материалов Нефрас -на 1 кв.</t>
  </si>
  <si>
    <t>Поставка аптечек первой медицинской помощи</t>
  </si>
  <si>
    <t>Согласно регламента</t>
  </si>
  <si>
    <t>Экспертиза (Выбраковка) огнетушителей с истекшим сроком годности</t>
  </si>
  <si>
    <t>Поставка микроволновая печь</t>
  </si>
  <si>
    <t>Поставка электрический чайник</t>
  </si>
  <si>
    <t>Поставка холодильник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</si>
</sst>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#,##0.0"/>
    <numFmt numFmtId="167" formatCode="dd/mm/yy;@"/>
    <numFmt numFmtId="168" formatCode="#,##0.000000"/>
    <numFmt numFmtId="169" formatCode="0.000"/>
  </numFmts>
  <fonts count="77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9"/>
      <name val="Arial Cyr"/>
      <charset val="204"/>
    </font>
    <font>
      <b/>
      <sz val="16"/>
      <name val="Arial Cyr"/>
      <charset val="204"/>
    </font>
    <font>
      <sz val="10"/>
      <name val="Helv"/>
    </font>
    <font>
      <u/>
      <sz val="10"/>
      <color theme="10"/>
      <name val="Arial Cyr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u/>
      <sz val="7.5"/>
      <color indexed="12"/>
      <name val="Arial Cyr"/>
      <charset val="204"/>
    </font>
    <font>
      <sz val="14"/>
      <name val="Times New Roman"/>
      <family val="1"/>
      <charset val="204"/>
    </font>
    <font>
      <sz val="8"/>
      <name val="Helv"/>
    </font>
    <font>
      <sz val="11"/>
      <name val="Arial"/>
      <family val="2"/>
      <charset val="204"/>
    </font>
    <font>
      <sz val="8"/>
      <name val="Arial"/>
      <family val="2"/>
      <charset val="204"/>
    </font>
    <font>
      <i/>
      <sz val="11"/>
      <name val="Arial"/>
      <family val="2"/>
      <charset val="204"/>
    </font>
    <font>
      <i/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u/>
      <sz val="14"/>
      <color indexed="12"/>
      <name val="Arial Cyr"/>
      <charset val="204"/>
    </font>
    <font>
      <sz val="12"/>
      <color rgb="FF000000"/>
      <name val="Arial Cyr"/>
    </font>
    <font>
      <sz val="10"/>
      <color rgb="FF000000"/>
      <name val="Arial Cyr"/>
      <charset val="204"/>
    </font>
    <font>
      <sz val="10"/>
      <color theme="0"/>
      <name val="Arial Cyr"/>
      <charset val="204"/>
    </font>
    <font>
      <sz val="10"/>
      <name val="Calibri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</font>
    <font>
      <i/>
      <sz val="12"/>
      <name val="Arial"/>
      <family val="2"/>
      <charset val="204"/>
    </font>
    <font>
      <b/>
      <sz val="11"/>
      <name val="Times New Roman"/>
      <family val="1"/>
      <charset val="204"/>
    </font>
    <font>
      <u/>
      <sz val="12"/>
      <color theme="10"/>
      <name val="Arial Cyr"/>
      <charset val="204"/>
    </font>
    <font>
      <i/>
      <sz val="8"/>
      <name val="Times New Roman"/>
      <family val="1"/>
      <charset val="204"/>
    </font>
    <font>
      <u/>
      <sz val="11"/>
      <color theme="10"/>
      <name val="Arial Cyr"/>
      <charset val="204"/>
    </font>
    <font>
      <sz val="10"/>
      <color indexed="63"/>
      <name val="Arial"/>
      <family val="2"/>
      <charset val="204"/>
    </font>
    <font>
      <sz val="10"/>
      <color rgb="FFFF0000"/>
      <name val="Arial Cyr"/>
      <charset val="204"/>
    </font>
    <font>
      <sz val="12"/>
      <color theme="8" tint="-0.249977111117893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5">
    <xf numFmtId="0" fontId="0" fillId="0" borderId="0"/>
    <xf numFmtId="0" fontId="2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/>
    <xf numFmtId="43" fontId="1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65" fillId="0" borderId="0"/>
    <xf numFmtId="0" fontId="65" fillId="0" borderId="0"/>
    <xf numFmtId="0" fontId="65" fillId="0" borderId="0"/>
  </cellStyleXfs>
  <cellXfs count="1250">
    <xf numFmtId="0" fontId="0" fillId="0" borderId="0" xfId="0"/>
    <xf numFmtId="0" fontId="27" fillId="0" borderId="0" xfId="0" applyFont="1" applyAlignment="1">
      <alignment horizontal="left" wrapText="1" shrinkToFit="1"/>
    </xf>
    <xf numFmtId="0" fontId="20" fillId="0" borderId="0" xfId="0" applyFont="1" applyAlignment="1">
      <alignment wrapText="1" shrinkToFit="1"/>
    </xf>
    <xf numFmtId="0" fontId="21" fillId="0" borderId="0" xfId="0" applyFont="1"/>
    <xf numFmtId="0" fontId="21" fillId="0" borderId="0" xfId="0" applyFont="1" applyAlignment="1">
      <alignment horizontal="right"/>
    </xf>
    <xf numFmtId="0" fontId="0" fillId="0" borderId="0" xfId="0" applyAlignment="1">
      <alignment shrinkToFit="1"/>
    </xf>
    <xf numFmtId="0" fontId="23" fillId="0" borderId="0" xfId="0" applyFont="1" applyAlignment="1">
      <alignment wrapText="1" shrinkToFit="1"/>
    </xf>
    <xf numFmtId="0" fontId="0" fillId="0" borderId="0" xfId="0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2" fontId="24" fillId="0" borderId="10" xfId="0" applyNumberFormat="1" applyFont="1" applyBorder="1" applyAlignment="1">
      <alignment horizontal="center" vertical="center" wrapText="1" shrinkToFit="1"/>
    </xf>
    <xf numFmtId="4" fontId="24" fillId="0" borderId="10" xfId="0" applyNumberFormat="1" applyFont="1" applyBorder="1" applyAlignment="1">
      <alignment horizontal="center" vertical="center" wrapText="1" shrinkToFit="1"/>
    </xf>
    <xf numFmtId="164" fontId="24" fillId="0" borderId="10" xfId="0" applyNumberFormat="1" applyFont="1" applyBorder="1" applyAlignment="1">
      <alignment horizontal="center" vertical="center" wrapText="1" shrinkToFit="1"/>
    </xf>
    <xf numFmtId="0" fontId="21" fillId="0" borderId="0" xfId="0" applyFont="1" applyAlignment="1"/>
    <xf numFmtId="0" fontId="22" fillId="0" borderId="0" xfId="0" applyFont="1" applyAlignment="1">
      <alignment wrapText="1" shrinkToFit="1"/>
    </xf>
    <xf numFmtId="0" fontId="21" fillId="0" borderId="0" xfId="0" applyFont="1" applyAlignment="1">
      <alignment wrapText="1"/>
    </xf>
    <xf numFmtId="0" fontId="0" fillId="0" borderId="0" xfId="0" applyBorder="1" applyAlignment="1">
      <alignment shrinkToFit="1"/>
    </xf>
    <xf numFmtId="0" fontId="25" fillId="0" borderId="0" xfId="0" applyFont="1" applyBorder="1" applyAlignment="1">
      <alignment horizontal="center" wrapText="1" shrinkToFit="1"/>
    </xf>
    <xf numFmtId="0" fontId="22" fillId="0" borderId="0" xfId="0" applyFont="1" applyAlignment="1">
      <alignment horizontal="left" wrapText="1" shrinkToFit="1"/>
    </xf>
    <xf numFmtId="0" fontId="26" fillId="0" borderId="0" xfId="0" applyFont="1" applyBorder="1" applyAlignment="1">
      <alignment horizontal="center" vertical="justify" wrapText="1" shrinkToFit="1"/>
    </xf>
    <xf numFmtId="0" fontId="24" fillId="25" borderId="10" xfId="0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 shrinkToFit="1"/>
    </xf>
    <xf numFmtId="2" fontId="24" fillId="25" borderId="10" xfId="0" applyNumberFormat="1" applyFont="1" applyFill="1" applyBorder="1" applyAlignment="1">
      <alignment horizontal="center" vertical="center" wrapText="1"/>
    </xf>
    <xf numFmtId="165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 shrinkToFit="1"/>
    </xf>
    <xf numFmtId="164" fontId="24" fillId="25" borderId="10" xfId="0" applyNumberFormat="1" applyFont="1" applyFill="1" applyBorder="1" applyAlignment="1">
      <alignment horizontal="center" vertical="center" wrapText="1" shrinkToFit="1"/>
    </xf>
    <xf numFmtId="49" fontId="24" fillId="25" borderId="10" xfId="0" applyNumberFormat="1" applyFont="1" applyFill="1" applyBorder="1" applyAlignment="1">
      <alignment horizontal="center" vertical="center" wrapText="1" shrinkToFi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 shrinkToFit="1"/>
    </xf>
    <xf numFmtId="0" fontId="24" fillId="0" borderId="23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0" fontId="24" fillId="25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shrinkToFit="1"/>
    </xf>
    <xf numFmtId="2" fontId="24" fillId="25" borderId="13" xfId="0" applyNumberFormat="1" applyFont="1" applyFill="1" applyBorder="1" applyAlignment="1">
      <alignment horizontal="center" vertical="center" wrapText="1" shrinkToFit="1"/>
    </xf>
    <xf numFmtId="4" fontId="24" fillId="25" borderId="13" xfId="0" applyNumberFormat="1" applyFont="1" applyFill="1" applyBorder="1" applyAlignment="1">
      <alignment horizontal="center" vertical="center" wrapText="1" shrinkToFit="1"/>
    </xf>
    <xf numFmtId="164" fontId="24" fillId="25" borderId="13" xfId="0" applyNumberFormat="1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center" vertical="center"/>
    </xf>
    <xf numFmtId="1" fontId="24" fillId="26" borderId="22" xfId="0" applyNumberFormat="1" applyFont="1" applyFill="1" applyBorder="1" applyAlignment="1">
      <alignment horizontal="center" vertical="center" wrapText="1"/>
    </xf>
    <xf numFmtId="1" fontId="24" fillId="26" borderId="25" xfId="0" applyNumberFormat="1" applyFont="1" applyFill="1" applyBorder="1" applyAlignment="1">
      <alignment horizontal="center" vertical="center" wrapText="1"/>
    </xf>
    <xf numFmtId="1" fontId="24" fillId="26" borderId="24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 shrinkToFit="1"/>
    </xf>
    <xf numFmtId="166" fontId="24" fillId="25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 shrinkToFit="1"/>
    </xf>
    <xf numFmtId="166" fontId="24" fillId="25" borderId="10" xfId="45" applyNumberFormat="1" applyFont="1" applyFill="1" applyBorder="1" applyAlignment="1">
      <alignment horizontal="center" vertical="center" wrapText="1"/>
    </xf>
    <xf numFmtId="166" fontId="30" fillId="25" borderId="10" xfId="0" applyNumberFormat="1" applyFont="1" applyFill="1" applyBorder="1" applyAlignment="1">
      <alignment horizontal="center" vertical="center" wrapText="1" shrinkToFit="1"/>
    </xf>
    <xf numFmtId="165" fontId="24" fillId="25" borderId="13" xfId="0" applyNumberFormat="1" applyFont="1" applyFill="1" applyBorder="1" applyAlignment="1">
      <alignment horizontal="center" vertical="center" wrapText="1"/>
    </xf>
    <xf numFmtId="165" fontId="24" fillId="25" borderId="10" xfId="0" applyNumberFormat="1" applyFont="1" applyFill="1" applyBorder="1" applyAlignment="1">
      <alignment horizontal="center" vertical="center" wrapText="1" shrinkToFit="1"/>
    </xf>
    <xf numFmtId="0" fontId="24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>
      <alignment horizontal="left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25" borderId="19" xfId="0" applyFont="1" applyFill="1" applyBorder="1" applyAlignment="1">
      <alignment horizontal="center" vertical="center" wrapText="1" shrinkToFit="1"/>
    </xf>
    <xf numFmtId="0" fontId="24" fillId="25" borderId="19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24" fillId="25" borderId="19" xfId="0" applyFont="1" applyFill="1" applyBorder="1" applyAlignment="1">
      <alignment horizontal="center" vertical="center" wrapText="1"/>
    </xf>
    <xf numFmtId="166" fontId="24" fillId="25" borderId="19" xfId="0" applyNumberFormat="1" applyFont="1" applyFill="1" applyBorder="1" applyAlignment="1">
      <alignment horizontal="center" vertical="center" wrapText="1"/>
    </xf>
    <xf numFmtId="1" fontId="24" fillId="26" borderId="26" xfId="0" applyNumberFormat="1" applyFont="1" applyFill="1" applyBorder="1" applyAlignment="1">
      <alignment horizontal="center" vertical="center" wrapText="1"/>
    </xf>
    <xf numFmtId="4" fontId="24" fillId="25" borderId="19" xfId="0" applyNumberFormat="1" applyFont="1" applyFill="1" applyBorder="1" applyAlignment="1">
      <alignment horizontal="center" vertical="center" wrapText="1" shrinkToFit="1"/>
    </xf>
    <xf numFmtId="164" fontId="24" fillId="25" borderId="19" xfId="0" applyNumberFormat="1" applyFont="1" applyFill="1" applyBorder="1" applyAlignment="1">
      <alignment horizontal="center" vertical="center" wrapText="1" shrinkToFit="1"/>
    </xf>
    <xf numFmtId="49" fontId="24" fillId="25" borderId="19" xfId="0" applyNumberFormat="1" applyFont="1" applyFill="1" applyBorder="1" applyAlignment="1">
      <alignment horizontal="center" vertical="center" wrapText="1" shrinkToFit="1"/>
    </xf>
    <xf numFmtId="0" fontId="24" fillId="25" borderId="19" xfId="0" applyFont="1" applyFill="1" applyBorder="1" applyAlignment="1">
      <alignment horizontal="center" vertical="center" shrinkToFit="1"/>
    </xf>
    <xf numFmtId="0" fontId="24" fillId="25" borderId="10" xfId="45" applyFont="1" applyFill="1" applyBorder="1" applyAlignment="1">
      <alignment horizontal="center" vertical="center" wrapText="1"/>
    </xf>
    <xf numFmtId="3" fontId="31" fillId="25" borderId="17" xfId="0" applyNumberFormat="1" applyFont="1" applyFill="1" applyBorder="1" applyAlignment="1">
      <alignment vertical="center" shrinkToFit="1"/>
    </xf>
    <xf numFmtId="3" fontId="31" fillId="25" borderId="11" xfId="0" applyNumberFormat="1" applyFont="1" applyFill="1" applyBorder="1" applyAlignment="1">
      <alignment vertical="center" shrinkToFit="1"/>
    </xf>
    <xf numFmtId="1" fontId="24" fillId="25" borderId="22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shrinkToFit="1"/>
    </xf>
    <xf numFmtId="4" fontId="0" fillId="0" borderId="0" xfId="0" applyNumberFormat="1" applyAlignment="1">
      <alignment shrinkToFit="1"/>
    </xf>
    <xf numFmtId="164" fontId="21" fillId="0" borderId="0" xfId="0" applyNumberFormat="1" applyFont="1" applyAlignment="1"/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wrapText="1"/>
    </xf>
    <xf numFmtId="164" fontId="26" fillId="0" borderId="0" xfId="0" applyNumberFormat="1" applyFont="1" applyBorder="1" applyAlignment="1">
      <alignment horizontal="center" vertical="justify" wrapText="1" shrinkToFit="1"/>
    </xf>
    <xf numFmtId="164" fontId="23" fillId="0" borderId="0" xfId="0" applyNumberFormat="1" applyFont="1" applyAlignment="1">
      <alignment wrapText="1" shrinkToFit="1"/>
    </xf>
    <xf numFmtId="164" fontId="24" fillId="0" borderId="11" xfId="0" applyNumberFormat="1" applyFont="1" applyBorder="1" applyAlignment="1">
      <alignment horizontal="center" vertical="center" wrapText="1" shrinkToFit="1"/>
    </xf>
    <xf numFmtId="164" fontId="24" fillId="0" borderId="13" xfId="0" applyNumberFormat="1" applyFont="1" applyBorder="1" applyAlignment="1">
      <alignment horizontal="center" vertical="center" wrapText="1" shrinkToFit="1"/>
    </xf>
    <xf numFmtId="164" fontId="32" fillId="0" borderId="10" xfId="0" applyNumberFormat="1" applyFont="1" applyFill="1" applyBorder="1" applyAlignment="1">
      <alignment horizontal="center" vertical="center" wrapText="1" shrinkToFit="1"/>
    </xf>
    <xf numFmtId="164" fontId="32" fillId="25" borderId="10" xfId="0" applyNumberFormat="1" applyFont="1" applyFill="1" applyBorder="1" applyAlignment="1">
      <alignment horizontal="center" vertical="center" wrapText="1" shrinkToFit="1"/>
    </xf>
    <xf numFmtId="164" fontId="33" fillId="25" borderId="10" xfId="0" applyNumberFormat="1" applyFont="1" applyFill="1" applyBorder="1" applyAlignment="1">
      <alignment horizontal="center" vertical="center"/>
    </xf>
    <xf numFmtId="164" fontId="31" fillId="25" borderId="11" xfId="0" applyNumberFormat="1" applyFont="1" applyFill="1" applyBorder="1" applyAlignment="1">
      <alignment vertical="center" shrinkToFit="1"/>
    </xf>
    <xf numFmtId="164" fontId="31" fillId="25" borderId="17" xfId="0" applyNumberFormat="1" applyFont="1" applyFill="1" applyBorder="1" applyAlignment="1">
      <alignment vertical="center" shrinkToFit="1"/>
    </xf>
    <xf numFmtId="164" fontId="0" fillId="0" borderId="0" xfId="0" applyNumberFormat="1" applyAlignment="1">
      <alignment shrinkToFi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3" fontId="31" fillId="25" borderId="10" xfId="0" applyNumberFormat="1" applyFont="1" applyFill="1" applyBorder="1" applyAlignment="1">
      <alignment vertical="center" shrinkToFit="1"/>
    </xf>
    <xf numFmtId="2" fontId="0" fillId="0" borderId="0" xfId="0" applyNumberFormat="1" applyAlignment="1">
      <alignment shrinkToFit="1"/>
    </xf>
    <xf numFmtId="0" fontId="0" fillId="0" borderId="19" xfId="0" applyFill="1" applyBorder="1" applyAlignment="1">
      <alignment horizontal="center" vertical="center" wrapText="1" shrinkToFit="1"/>
    </xf>
    <xf numFmtId="164" fontId="24" fillId="25" borderId="14" xfId="0" applyNumberFormat="1" applyFont="1" applyFill="1" applyBorder="1" applyAlignment="1">
      <alignment horizontal="center" vertical="center" wrapText="1" shrinkToFit="1"/>
    </xf>
    <xf numFmtId="4" fontId="24" fillId="25" borderId="14" xfId="0" applyNumberFormat="1" applyFont="1" applyFill="1" applyBorder="1" applyAlignment="1">
      <alignment horizontal="center" vertical="center" wrapText="1" shrinkToFit="1"/>
    </xf>
    <xf numFmtId="1" fontId="24" fillId="26" borderId="10" xfId="0" applyNumberFormat="1" applyFont="1" applyFill="1" applyBorder="1" applyAlignment="1">
      <alignment horizontal="center" vertical="center" wrapText="1"/>
    </xf>
    <xf numFmtId="0" fontId="24" fillId="25" borderId="10" xfId="44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/>
    </xf>
    <xf numFmtId="0" fontId="24" fillId="25" borderId="10" xfId="45" applyFont="1" applyFill="1" applyBorder="1" applyAlignment="1">
      <alignment horizontal="left" vertical="center" wrapText="1"/>
    </xf>
    <xf numFmtId="0" fontId="0" fillId="25" borderId="0" xfId="0" applyFill="1" applyAlignment="1">
      <alignment shrinkToFit="1"/>
    </xf>
    <xf numFmtId="0" fontId="0" fillId="0" borderId="13" xfId="0" applyFill="1" applyBorder="1" applyAlignment="1">
      <alignment horizontal="center" vertical="center" wrapText="1" shrinkToFit="1"/>
    </xf>
    <xf numFmtId="4" fontId="24" fillId="0" borderId="0" xfId="48" applyNumberFormat="1" applyFont="1" applyBorder="1" applyAlignment="1">
      <alignment vertical="center" wrapText="1"/>
    </xf>
    <xf numFmtId="164" fontId="0" fillId="0" borderId="0" xfId="0" applyNumberFormat="1" applyBorder="1" applyAlignment="1">
      <alignment shrinkToFi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left" vertical="center" wrapText="1" shrinkToFit="1"/>
    </xf>
    <xf numFmtId="164" fontId="33" fillId="25" borderId="13" xfId="0" applyNumberFormat="1" applyFont="1" applyFill="1" applyBorder="1" applyAlignment="1">
      <alignment horizontal="center" vertical="center"/>
    </xf>
    <xf numFmtId="0" fontId="31" fillId="0" borderId="0" xfId="0" applyFont="1"/>
    <xf numFmtId="0" fontId="0" fillId="0" borderId="0" xfId="0" applyFont="1" applyAlignment="1">
      <alignment shrinkToFit="1"/>
    </xf>
    <xf numFmtId="0" fontId="24" fillId="25" borderId="13" xfId="0" applyFont="1" applyFill="1" applyBorder="1" applyAlignment="1">
      <alignment horizontal="center" vertical="center" wrapText="1" shrinkToFit="1"/>
    </xf>
    <xf numFmtId="0" fontId="24" fillId="25" borderId="13" xfId="0" applyFont="1" applyFill="1" applyBorder="1" applyAlignment="1">
      <alignment horizontal="center" vertical="center" shrinkToFit="1"/>
    </xf>
    <xf numFmtId="1" fontId="24" fillId="25" borderId="25" xfId="0" applyNumberFormat="1" applyFont="1" applyFill="1" applyBorder="1" applyAlignment="1">
      <alignment horizontal="center" vertical="center" wrapText="1"/>
    </xf>
    <xf numFmtId="1" fontId="24" fillId="25" borderId="26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24" fillId="25" borderId="19" xfId="0" applyFont="1" applyFill="1" applyBorder="1" applyAlignment="1">
      <alignment horizontal="left" vertical="center" wrapText="1" shrinkToFit="1"/>
    </xf>
    <xf numFmtId="2" fontId="24" fillId="25" borderId="19" xfId="0" applyNumberFormat="1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wrapText="1" shrinkToFit="1"/>
    </xf>
    <xf numFmtId="0" fontId="35" fillId="0" borderId="0" xfId="0" applyFont="1" applyBorder="1" applyAlignment="1">
      <alignment horizontal="center" vertical="justify"/>
    </xf>
    <xf numFmtId="0" fontId="24" fillId="0" borderId="0" xfId="0" applyFont="1" applyBorder="1" applyAlignment="1">
      <alignment horizontal="center"/>
    </xf>
    <xf numFmtId="4" fontId="20" fillId="0" borderId="17" xfId="0" applyNumberFormat="1" applyFont="1" applyFill="1" applyBorder="1" applyAlignment="1">
      <alignment horizontal="center" vertical="center" wrapText="1" shrinkToFit="1"/>
    </xf>
    <xf numFmtId="0" fontId="25" fillId="25" borderId="0" xfId="0" applyFont="1" applyFill="1" applyBorder="1" applyAlignment="1">
      <alignment horizontal="center" wrapText="1" shrinkToFit="1"/>
    </xf>
    <xf numFmtId="0" fontId="38" fillId="0" borderId="0" xfId="0" applyFont="1" applyBorder="1" applyAlignment="1">
      <alignment horizontal="left" wrapText="1" shrinkToFit="1"/>
    </xf>
    <xf numFmtId="0" fontId="0" fillId="0" borderId="0" xfId="0" applyBorder="1" applyAlignment="1">
      <alignment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/>
    </xf>
    <xf numFmtId="0" fontId="32" fillId="0" borderId="10" xfId="47" applyFont="1" applyBorder="1" applyAlignment="1" applyProtection="1">
      <alignment horizontal="center" vertical="center"/>
    </xf>
    <xf numFmtId="0" fontId="32" fillId="0" borderId="18" xfId="0" applyFont="1" applyFill="1" applyBorder="1" applyAlignment="1">
      <alignment horizontal="center" vertical="center" wrapText="1" shrinkToFit="1"/>
    </xf>
    <xf numFmtId="0" fontId="32" fillId="0" borderId="10" xfId="47" applyFont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horizontal="center" vertical="center" wrapText="1" shrinkToFit="1"/>
    </xf>
    <xf numFmtId="2" fontId="32" fillId="0" borderId="10" xfId="0" applyNumberFormat="1" applyFont="1" applyFill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 shrinkToFit="1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20" fillId="0" borderId="0" xfId="0" applyFont="1" applyAlignment="1">
      <alignment shrinkToFit="1"/>
    </xf>
    <xf numFmtId="0" fontId="20" fillId="25" borderId="0" xfId="0" applyFont="1" applyFill="1" applyAlignment="1">
      <alignment shrinkToFit="1"/>
    </xf>
    <xf numFmtId="0" fontId="41" fillId="0" borderId="0" xfId="0" applyFont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justify"/>
    </xf>
    <xf numFmtId="0" fontId="0" fillId="0" borderId="12" xfId="0" applyFill="1" applyBorder="1" applyAlignment="1">
      <alignment horizontal="center" vertical="center" wrapText="1" shrinkToFit="1"/>
    </xf>
    <xf numFmtId="0" fontId="20" fillId="28" borderId="0" xfId="0" applyFont="1" applyFill="1" applyBorder="1" applyAlignment="1">
      <alignment wrapText="1" shrinkToFit="1"/>
    </xf>
    <xf numFmtId="0" fontId="20" fillId="0" borderId="0" xfId="0" applyFont="1" applyBorder="1" applyAlignment="1">
      <alignment wrapText="1" shrinkToFit="1"/>
    </xf>
    <xf numFmtId="0" fontId="21" fillId="0" borderId="0" xfId="0" applyFont="1" applyBorder="1"/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2" fillId="28" borderId="0" xfId="0" applyFont="1" applyFill="1" applyBorder="1" applyAlignment="1">
      <alignment wrapText="1" shrinkToFit="1"/>
    </xf>
    <xf numFmtId="0" fontId="22" fillId="0" borderId="0" xfId="0" applyFont="1" applyBorder="1" applyAlignment="1">
      <alignment wrapText="1" shrinkToFit="1"/>
    </xf>
    <xf numFmtId="0" fontId="22" fillId="28" borderId="0" xfId="0" applyFont="1" applyFill="1" applyBorder="1" applyAlignment="1">
      <alignment horizontal="left" wrapText="1" shrinkToFit="1"/>
    </xf>
    <xf numFmtId="0" fontId="22" fillId="0" borderId="0" xfId="0" applyFont="1" applyBorder="1" applyAlignment="1">
      <alignment horizontal="left" wrapText="1" shrinkToFit="1"/>
    </xf>
    <xf numFmtId="0" fontId="21" fillId="0" borderId="0" xfId="0" applyFont="1" applyBorder="1" applyAlignment="1">
      <alignment wrapText="1"/>
    </xf>
    <xf numFmtId="0" fontId="25" fillId="28" borderId="0" xfId="0" applyFont="1" applyFill="1" applyBorder="1" applyAlignment="1">
      <alignment horizontal="center" wrapText="1" shrinkToFit="1"/>
    </xf>
    <xf numFmtId="0" fontId="23" fillId="0" borderId="0" xfId="0" applyFont="1" applyBorder="1" applyAlignment="1">
      <alignment wrapText="1" shrinkToFit="1"/>
    </xf>
    <xf numFmtId="0" fontId="38" fillId="28" borderId="0" xfId="0" applyFont="1" applyFill="1" applyBorder="1" applyAlignment="1">
      <alignment horizontal="left" wrapText="1" shrinkToFit="1"/>
    </xf>
    <xf numFmtId="0" fontId="0" fillId="0" borderId="0" xfId="0" applyFont="1" applyBorder="1" applyAlignment="1">
      <alignment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28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32" fillId="28" borderId="10" xfId="0" applyFont="1" applyFill="1" applyBorder="1" applyAlignment="1">
      <alignment horizontal="center" vertical="center" wrapText="1" shrinkToFit="1"/>
    </xf>
    <xf numFmtId="0" fontId="32" fillId="28" borderId="2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8" borderId="27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32" fillId="28" borderId="10" xfId="47" applyFont="1" applyFill="1" applyBorder="1" applyAlignment="1" applyProtection="1">
      <alignment horizontal="center" vertical="center" wrapText="1"/>
    </xf>
    <xf numFmtId="49" fontId="32" fillId="28" borderId="10" xfId="0" applyNumberFormat="1" applyFont="1" applyFill="1" applyBorder="1" applyAlignment="1">
      <alignment horizontal="center" vertical="center" wrapText="1" shrinkToFit="1"/>
    </xf>
    <xf numFmtId="0" fontId="33" fillId="28" borderId="10" xfId="0" applyFont="1" applyFill="1" applyBorder="1" applyAlignment="1">
      <alignment horizontal="center" vertical="center"/>
    </xf>
    <xf numFmtId="0" fontId="33" fillId="28" borderId="19" xfId="0" applyFont="1" applyFill="1" applyBorder="1" applyAlignment="1">
      <alignment horizontal="center" vertical="center"/>
    </xf>
    <xf numFmtId="2" fontId="32" fillId="28" borderId="10" xfId="0" applyNumberFormat="1" applyFont="1" applyFill="1" applyBorder="1" applyAlignment="1">
      <alignment horizontal="center" vertical="center" wrapText="1" shrinkToFit="1"/>
    </xf>
    <xf numFmtId="0" fontId="0" fillId="28" borderId="0" xfId="0" applyFont="1" applyFill="1" applyBorder="1" applyAlignment="1">
      <alignment horizontal="center" vertical="center" shrinkToFit="1"/>
    </xf>
    <xf numFmtId="0" fontId="32" fillId="28" borderId="16" xfId="0" applyFont="1" applyFill="1" applyBorder="1" applyAlignment="1">
      <alignment horizontal="center" vertical="center" wrapText="1" shrinkToFit="1"/>
    </xf>
    <xf numFmtId="0" fontId="32" fillId="28" borderId="13" xfId="0" applyFont="1" applyFill="1" applyBorder="1" applyAlignment="1">
      <alignment horizontal="center" vertical="center" wrapText="1"/>
    </xf>
    <xf numFmtId="0" fontId="32" fillId="28" borderId="10" xfId="0" applyFont="1" applyFill="1" applyBorder="1" applyAlignment="1">
      <alignment horizontal="center" vertical="center" wrapText="1"/>
    </xf>
    <xf numFmtId="0" fontId="32" fillId="28" borderId="10" xfId="47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shrinkToFit="1"/>
    </xf>
    <xf numFmtId="0" fontId="32" fillId="28" borderId="10" xfId="0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shrinkToFit="1"/>
    </xf>
    <xf numFmtId="0" fontId="0" fillId="28" borderId="0" xfId="0" applyFont="1" applyFill="1" applyBorder="1" applyAlignment="1">
      <alignment shrinkToFit="1"/>
    </xf>
    <xf numFmtId="17" fontId="32" fillId="28" borderId="10" xfId="0" applyNumberFormat="1" applyFont="1" applyFill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center" vertical="center" wrapText="1"/>
    </xf>
    <xf numFmtId="0" fontId="0" fillId="29" borderId="10" xfId="0" applyFont="1" applyFill="1" applyBorder="1" applyAlignment="1">
      <alignment shrinkToFit="1"/>
    </xf>
    <xf numFmtId="0" fontId="41" fillId="28" borderId="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shrinkToFit="1"/>
    </xf>
    <xf numFmtId="0" fontId="32" fillId="28" borderId="13" xfId="0" applyFont="1" applyFill="1" applyBorder="1" applyAlignment="1">
      <alignment horizontal="center" vertical="center" wrapText="1" shrinkToFit="1"/>
    </xf>
    <xf numFmtId="0" fontId="43" fillId="0" borderId="0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0" xfId="47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Alignment="1">
      <alignment wrapText="1" shrinkToFit="1"/>
    </xf>
    <xf numFmtId="0" fontId="20" fillId="0" borderId="0" xfId="0" applyFont="1" applyAlignment="1">
      <alignment horizontal="right" wrapText="1" shrinkToFit="1"/>
    </xf>
    <xf numFmtId="0" fontId="20" fillId="0" borderId="0" xfId="0" applyFont="1" applyAlignment="1">
      <alignment horizontal="center" wrapText="1" shrinkToFit="1"/>
    </xf>
    <xf numFmtId="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25" fillId="0" borderId="0" xfId="0" applyFont="1" applyAlignment="1">
      <alignment wrapText="1" shrinkToFit="1"/>
    </xf>
    <xf numFmtId="0" fontId="22" fillId="0" borderId="0" xfId="0" applyFont="1" applyAlignment="1">
      <alignment horizontal="right" wrapText="1" shrinkToFit="1"/>
    </xf>
    <xf numFmtId="0" fontId="46" fillId="0" borderId="0" xfId="0" applyFont="1" applyAlignment="1">
      <alignment horizontal="center" wrapText="1"/>
    </xf>
    <xf numFmtId="0" fontId="25" fillId="0" borderId="0" xfId="0" applyFont="1" applyBorder="1" applyAlignment="1">
      <alignment wrapText="1" shrinkToFit="1"/>
    </xf>
    <xf numFmtId="0" fontId="25" fillId="0" borderId="0" xfId="0" applyFont="1" applyBorder="1" applyAlignment="1">
      <alignment horizontal="right" wrapText="1" shrinkToFit="1"/>
    </xf>
    <xf numFmtId="4" fontId="26" fillId="0" borderId="0" xfId="0" applyNumberFormat="1" applyFont="1" applyBorder="1" applyAlignment="1">
      <alignment horizontal="right" vertical="justify" wrapText="1" shrinkToFit="1"/>
    </xf>
    <xf numFmtId="0" fontId="38" fillId="0" borderId="0" xfId="0" applyFont="1" applyAlignment="1">
      <alignment horizontal="center" wrapText="1" shrinkToFit="1"/>
    </xf>
    <xf numFmtId="0" fontId="47" fillId="0" borderId="0" xfId="0" applyFont="1" applyBorder="1" applyAlignment="1">
      <alignment wrapText="1" shrinkToFit="1"/>
    </xf>
    <xf numFmtId="0" fontId="47" fillId="0" borderId="0" xfId="0" applyFont="1" applyBorder="1" applyAlignment="1">
      <alignment horizontal="left" wrapText="1" shrinkToFit="1"/>
    </xf>
    <xf numFmtId="0" fontId="47" fillId="0" borderId="0" xfId="0" applyFont="1" applyBorder="1" applyAlignment="1">
      <alignment horizontal="right" wrapText="1" shrinkToFit="1"/>
    </xf>
    <xf numFmtId="0" fontId="48" fillId="0" borderId="0" xfId="0" applyFont="1" applyBorder="1" applyAlignment="1">
      <alignment horizontal="center" wrapText="1" shrinkToFit="1"/>
    </xf>
    <xf numFmtId="0" fontId="49" fillId="0" borderId="0" xfId="0" applyFont="1" applyBorder="1" applyAlignment="1">
      <alignment wrapText="1" shrinkToFit="1"/>
    </xf>
    <xf numFmtId="0" fontId="49" fillId="0" borderId="0" xfId="0" applyFont="1" applyBorder="1" applyAlignment="1">
      <alignment horizontal="center" wrapText="1" shrinkToFit="1"/>
    </xf>
    <xf numFmtId="4" fontId="49" fillId="0" borderId="0" xfId="0" applyNumberFormat="1" applyFont="1" applyBorder="1" applyAlignment="1">
      <alignment horizontal="right" wrapText="1" shrinkToFit="1"/>
    </xf>
    <xf numFmtId="164" fontId="49" fillId="0" borderId="0" xfId="0" applyNumberFormat="1" applyFont="1" applyBorder="1" applyAlignment="1">
      <alignment horizontal="center" wrapText="1" shrinkToFit="1"/>
    </xf>
    <xf numFmtId="0" fontId="0" fillId="0" borderId="0" xfId="0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wrapText="1" shrinkToFit="1"/>
    </xf>
    <xf numFmtId="164" fontId="49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right" vertical="center" wrapText="1" shrinkToFit="1"/>
    </xf>
    <xf numFmtId="4" fontId="0" fillId="0" borderId="10" xfId="0" applyNumberFormat="1" applyFill="1" applyBorder="1" applyAlignment="1">
      <alignment horizontal="right" vertical="center" wrapText="1" shrinkToFit="1"/>
    </xf>
    <xf numFmtId="164" fontId="0" fillId="0" borderId="10" xfId="0" applyNumberFormat="1" applyFill="1" applyBorder="1" applyAlignment="1">
      <alignment horizontal="center" vertical="center" wrapText="1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47" fillId="31" borderId="10" xfId="0" applyFont="1" applyFill="1" applyBorder="1" applyAlignment="1">
      <alignment vertical="center" wrapText="1" shrinkToFit="1"/>
    </xf>
    <xf numFmtId="0" fontId="50" fillId="31" borderId="10" xfId="0" applyFont="1" applyFill="1" applyBorder="1" applyAlignment="1">
      <alignment horizontal="center" vertical="center" wrapText="1" shrinkToFit="1"/>
    </xf>
    <xf numFmtId="0" fontId="50" fillId="31" borderId="10" xfId="0" applyFont="1" applyFill="1" applyBorder="1" applyAlignment="1">
      <alignment horizontal="right" vertical="center" wrapText="1" shrinkToFit="1"/>
    </xf>
    <xf numFmtId="4" fontId="50" fillId="31" borderId="10" xfId="0" applyNumberFormat="1" applyFont="1" applyFill="1" applyBorder="1" applyAlignment="1">
      <alignment horizontal="right" vertical="center" wrapText="1" shrinkToFit="1"/>
    </xf>
    <xf numFmtId="164" fontId="50" fillId="31" borderId="10" xfId="0" applyNumberFormat="1" applyFont="1" applyFill="1" applyBorder="1" applyAlignment="1">
      <alignment horizontal="center" vertical="center" wrapText="1" shrinkToFit="1"/>
    </xf>
    <xf numFmtId="0" fontId="47" fillId="31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37" fillId="25" borderId="10" xfId="0" applyFont="1" applyFill="1" applyBorder="1" applyAlignment="1">
      <alignment wrapText="1" shrinkToFit="1"/>
    </xf>
    <xf numFmtId="0" fontId="37" fillId="25" borderId="10" xfId="0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horizontal="right" wrapText="1" shrinkToFit="1"/>
    </xf>
    <xf numFmtId="0" fontId="37" fillId="25" borderId="10" xfId="0" applyFont="1" applyFill="1" applyBorder="1" applyAlignment="1">
      <alignment wrapText="1"/>
    </xf>
    <xf numFmtId="2" fontId="37" fillId="25" borderId="10" xfId="0" applyNumberFormat="1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horizontal="center" shrinkToFit="1"/>
    </xf>
    <xf numFmtId="4" fontId="37" fillId="25" borderId="10" xfId="0" applyNumberFormat="1" applyFont="1" applyFill="1" applyBorder="1" applyAlignment="1">
      <alignment horizontal="right" shrinkToFit="1"/>
    </xf>
    <xf numFmtId="164" fontId="37" fillId="25" borderId="10" xfId="0" applyNumberFormat="1" applyFont="1" applyFill="1" applyBorder="1" applyAlignment="1">
      <alignment horizontal="center" wrapText="1" shrinkToFit="1"/>
    </xf>
    <xf numFmtId="0" fontId="32" fillId="25" borderId="0" xfId="0" applyFont="1" applyFill="1" applyAlignment="1">
      <alignment horizontal="center" vertical="center" shrinkToFit="1"/>
    </xf>
    <xf numFmtId="4" fontId="37" fillId="25" borderId="10" xfId="0" applyNumberFormat="1" applyFont="1" applyFill="1" applyBorder="1" applyAlignment="1">
      <alignment horizontal="right"/>
    </xf>
    <xf numFmtId="0" fontId="20" fillId="25" borderId="0" xfId="0" applyFont="1" applyFill="1" applyAlignment="1"/>
    <xf numFmtId="0" fontId="37" fillId="31" borderId="10" xfId="0" applyFont="1" applyFill="1" applyBorder="1" applyAlignment="1">
      <alignment wrapText="1" shrinkToFit="1"/>
    </xf>
    <xf numFmtId="0" fontId="37" fillId="31" borderId="10" xfId="0" applyFont="1" applyFill="1" applyBorder="1" applyAlignment="1">
      <alignment horizontal="center" wrapText="1" shrinkToFit="1"/>
    </xf>
    <xf numFmtId="0" fontId="37" fillId="31" borderId="10" xfId="0" applyFont="1" applyFill="1" applyBorder="1" applyAlignment="1">
      <alignment horizontal="right" wrapText="1" shrinkToFit="1"/>
    </xf>
    <xf numFmtId="0" fontId="51" fillId="31" borderId="10" xfId="0" applyFont="1" applyFill="1" applyBorder="1" applyAlignment="1">
      <alignment horizontal="center" wrapText="1" shrinkToFit="1"/>
    </xf>
    <xf numFmtId="4" fontId="51" fillId="31" borderId="10" xfId="0" applyNumberFormat="1" applyFont="1" applyFill="1" applyBorder="1" applyAlignment="1">
      <alignment horizontal="right" wrapText="1" shrinkToFit="1"/>
    </xf>
    <xf numFmtId="164" fontId="37" fillId="31" borderId="10" xfId="0" applyNumberFormat="1" applyFont="1" applyFill="1" applyBorder="1" applyAlignment="1">
      <alignment horizontal="center" wrapText="1" shrinkToFit="1"/>
    </xf>
    <xf numFmtId="0" fontId="20" fillId="0" borderId="0" xfId="0" applyFont="1" applyAlignment="1"/>
    <xf numFmtId="0" fontId="52" fillId="25" borderId="10" xfId="0" applyFont="1" applyFill="1" applyBorder="1" applyAlignment="1">
      <alignment wrapText="1"/>
    </xf>
    <xf numFmtId="4" fontId="37" fillId="25" borderId="10" xfId="0" applyNumberFormat="1" applyFont="1" applyFill="1" applyBorder="1" applyAlignment="1">
      <alignment horizontal="right" wrapText="1" shrinkToFit="1"/>
    </xf>
    <xf numFmtId="0" fontId="41" fillId="2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1" fillId="31" borderId="10" xfId="0" applyFont="1" applyFill="1" applyBorder="1" applyAlignment="1">
      <alignment horizontal="right" wrapText="1" shrinkToFit="1"/>
    </xf>
    <xf numFmtId="164" fontId="51" fillId="31" borderId="10" xfId="0" applyNumberFormat="1" applyFont="1" applyFill="1" applyBorder="1" applyAlignment="1">
      <alignment horizontal="center" wrapText="1" shrinkToFit="1"/>
    </xf>
    <xf numFmtId="4" fontId="53" fillId="25" borderId="10" xfId="0" applyNumberFormat="1" applyFont="1" applyFill="1" applyBorder="1" applyAlignment="1">
      <alignment horizontal="right"/>
    </xf>
    <xf numFmtId="0" fontId="37" fillId="25" borderId="10" xfId="0" applyFont="1" applyFill="1" applyBorder="1" applyAlignment="1">
      <alignment horizontal="left" wrapText="1" shrinkToFit="1"/>
    </xf>
    <xf numFmtId="0" fontId="37" fillId="25" borderId="10" xfId="0" applyFont="1" applyFill="1" applyBorder="1" applyAlignment="1">
      <alignment horizontal="left" wrapText="1"/>
    </xf>
    <xf numFmtId="0" fontId="53" fillId="25" borderId="10" xfId="0" applyFont="1" applyFill="1" applyBorder="1" applyAlignment="1">
      <alignment horizontal="left" wrapText="1"/>
    </xf>
    <xf numFmtId="0" fontId="37" fillId="25" borderId="19" xfId="0" applyFont="1" applyFill="1" applyBorder="1" applyAlignment="1">
      <alignment horizontal="center" wrapText="1" shrinkToFit="1"/>
    </xf>
    <xf numFmtId="0" fontId="37" fillId="25" borderId="19" xfId="0" applyFont="1" applyFill="1" applyBorder="1" applyAlignment="1">
      <alignment horizontal="right" wrapText="1" shrinkToFit="1"/>
    </xf>
    <xf numFmtId="0" fontId="37" fillId="25" borderId="19" xfId="0" applyFont="1" applyFill="1" applyBorder="1" applyAlignment="1">
      <alignment horizontal="left" wrapText="1"/>
    </xf>
    <xf numFmtId="4" fontId="37" fillId="25" borderId="19" xfId="0" applyNumberFormat="1" applyFont="1" applyFill="1" applyBorder="1" applyAlignment="1">
      <alignment horizontal="right" wrapText="1" shrinkToFit="1"/>
    </xf>
    <xf numFmtId="164" fontId="37" fillId="25" borderId="19" xfId="0" applyNumberFormat="1" applyFont="1" applyFill="1" applyBorder="1" applyAlignment="1">
      <alignment horizontal="center" wrapText="1" shrinkToFit="1"/>
    </xf>
    <xf numFmtId="0" fontId="0" fillId="31" borderId="10" xfId="0" applyFont="1" applyFill="1" applyBorder="1" applyAlignment="1">
      <alignment shrinkToFit="1"/>
    </xf>
    <xf numFmtId="0" fontId="0" fillId="31" borderId="10" xfId="0" applyFill="1" applyBorder="1" applyAlignment="1">
      <alignment shrinkToFit="1"/>
    </xf>
    <xf numFmtId="0" fontId="0" fillId="31" borderId="10" xfId="0" applyFill="1" applyBorder="1" applyAlignment="1">
      <alignment horizontal="right" shrinkToFit="1"/>
    </xf>
    <xf numFmtId="0" fontId="0" fillId="31" borderId="10" xfId="0" applyFill="1" applyBorder="1" applyAlignment="1">
      <alignment horizontal="center" shrinkToFit="1"/>
    </xf>
    <xf numFmtId="4" fontId="51" fillId="31" borderId="10" xfId="0" applyNumberFormat="1" applyFont="1" applyFill="1" applyBorder="1" applyAlignment="1">
      <alignment horizontal="right" shrinkToFit="1"/>
    </xf>
    <xf numFmtId="164" fontId="0" fillId="31" borderId="10" xfId="0" applyNumberFormat="1" applyFill="1" applyBorder="1" applyAlignment="1">
      <alignment horizontal="center" shrinkToFit="1"/>
    </xf>
    <xf numFmtId="0" fontId="0" fillId="31" borderId="10" xfId="0" applyFont="1" applyFill="1" applyBorder="1" applyAlignment="1">
      <alignment horizontal="center" shrinkToFit="1"/>
    </xf>
    <xf numFmtId="3" fontId="37" fillId="25" borderId="10" xfId="0" applyNumberFormat="1" applyFont="1" applyFill="1" applyBorder="1" applyAlignment="1">
      <alignment horizontal="center" wrapText="1" shrinkToFit="1"/>
    </xf>
    <xf numFmtId="0" fontId="51" fillId="31" borderId="10" xfId="50" applyNumberFormat="1" applyFont="1" applyFill="1" applyBorder="1" applyAlignment="1">
      <alignment horizontal="center" wrapText="1"/>
    </xf>
    <xf numFmtId="0" fontId="37" fillId="31" borderId="10" xfId="0" applyFont="1" applyFill="1" applyBorder="1" applyAlignment="1">
      <alignment horizontal="center" shrinkToFit="1"/>
    </xf>
    <xf numFmtId="4" fontId="37" fillId="31" borderId="10" xfId="0" applyNumberFormat="1" applyFont="1" applyFill="1" applyBorder="1" applyAlignment="1">
      <alignment horizontal="right" shrinkToFit="1"/>
    </xf>
    <xf numFmtId="0" fontId="37" fillId="25" borderId="10" xfId="0" applyFont="1" applyFill="1" applyBorder="1" applyAlignment="1"/>
    <xf numFmtId="0" fontId="37" fillId="25" borderId="10" xfId="50" applyNumberFormat="1" applyFont="1" applyFill="1" applyBorder="1" applyAlignment="1">
      <alignment wrapText="1"/>
    </xf>
    <xf numFmtId="49" fontId="37" fillId="25" borderId="10" xfId="0" applyNumberFormat="1" applyFont="1" applyFill="1" applyBorder="1" applyAlignment="1">
      <alignment horizontal="center" wrapText="1" shrinkToFit="1"/>
    </xf>
    <xf numFmtId="17" fontId="37" fillId="25" borderId="10" xfId="0" applyNumberFormat="1" applyFont="1" applyFill="1" applyBorder="1" applyAlignment="1">
      <alignment horizontal="center" wrapText="1" shrinkToFit="1"/>
    </xf>
    <xf numFmtId="0" fontId="51" fillId="25" borderId="0" xfId="0" applyFont="1" applyFill="1" applyBorder="1" applyAlignment="1">
      <alignment horizontal="center" shrinkToFit="1"/>
    </xf>
    <xf numFmtId="0" fontId="51" fillId="25" borderId="0" xfId="0" applyFont="1" applyFill="1" applyAlignment="1">
      <alignment horizontal="center" shrinkToFit="1"/>
    </xf>
    <xf numFmtId="0" fontId="37" fillId="31" borderId="10" xfId="0" applyFont="1" applyFill="1" applyBorder="1" applyAlignment="1">
      <alignment horizontal="left" wrapText="1" shrinkToFit="1"/>
    </xf>
    <xf numFmtId="0" fontId="37" fillId="31" borderId="10" xfId="0" applyNumberFormat="1" applyFont="1" applyFill="1" applyBorder="1" applyAlignment="1">
      <alignment horizontal="center" wrapText="1" shrinkToFit="1"/>
    </xf>
    <xf numFmtId="3" fontId="37" fillId="31" borderId="10" xfId="0" applyNumberFormat="1" applyFont="1" applyFill="1" applyBorder="1" applyAlignment="1">
      <alignment horizontal="center" wrapText="1" shrinkToFit="1"/>
    </xf>
    <xf numFmtId="0" fontId="51" fillId="31" borderId="10" xfId="0" applyNumberFormat="1" applyFont="1" applyFill="1" applyBorder="1" applyAlignment="1">
      <alignment horizontal="center" wrapText="1" shrinkToFit="1"/>
    </xf>
    <xf numFmtId="0" fontId="36" fillId="31" borderId="10" xfId="0" applyFont="1" applyFill="1" applyBorder="1" applyAlignment="1">
      <alignment vertical="center" wrapText="1" shrinkToFit="1"/>
    </xf>
    <xf numFmtId="0" fontId="54" fillId="31" borderId="10" xfId="0" applyFont="1" applyFill="1" applyBorder="1" applyAlignment="1">
      <alignment horizontal="center" vertical="center" wrapText="1" shrinkToFit="1"/>
    </xf>
    <xf numFmtId="0" fontId="54" fillId="31" borderId="10" xfId="0" applyFont="1" applyFill="1" applyBorder="1" applyAlignment="1">
      <alignment horizontal="right" vertical="center" wrapText="1" shrinkToFit="1"/>
    </xf>
    <xf numFmtId="4" fontId="54" fillId="31" borderId="10" xfId="0" applyNumberFormat="1" applyFont="1" applyFill="1" applyBorder="1" applyAlignment="1">
      <alignment horizontal="right" vertical="center" wrapText="1" shrinkToFit="1"/>
    </xf>
    <xf numFmtId="164" fontId="54" fillId="31" borderId="10" xfId="0" applyNumberFormat="1" applyFont="1" applyFill="1" applyBorder="1" applyAlignment="1">
      <alignment horizontal="center" vertical="center" wrapText="1" shrinkToFit="1"/>
    </xf>
    <xf numFmtId="0" fontId="36" fillId="31" borderId="10" xfId="0" applyFont="1" applyFill="1" applyBorder="1" applyAlignment="1">
      <alignment horizontal="center" vertical="center" wrapText="1" shrinkToFit="1"/>
    </xf>
    <xf numFmtId="49" fontId="37" fillId="31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vertical="center" wrapText="1" shrinkToFit="1"/>
    </xf>
    <xf numFmtId="0" fontId="0" fillId="25" borderId="0" xfId="0" applyFill="1" applyAlignment="1">
      <alignment horizontal="center" vertical="center"/>
    </xf>
    <xf numFmtId="0" fontId="37" fillId="0" borderId="10" xfId="0" applyFont="1" applyFill="1" applyBorder="1" applyAlignment="1">
      <alignment horizontal="right" wrapText="1" shrinkToFit="1"/>
    </xf>
    <xf numFmtId="0" fontId="37" fillId="0" borderId="10" xfId="0" applyFont="1" applyFill="1" applyBorder="1" applyAlignment="1">
      <alignment horizontal="left" wrapText="1" shrinkToFit="1"/>
    </xf>
    <xf numFmtId="49" fontId="37" fillId="25" borderId="10" xfId="0" applyNumberFormat="1" applyFont="1" applyFill="1" applyBorder="1" applyAlignment="1">
      <alignment horizontal="center" vertical="center" wrapText="1" shrinkToFit="1"/>
    </xf>
    <xf numFmtId="0" fontId="37" fillId="25" borderId="16" xfId="0" applyFont="1" applyFill="1" applyBorder="1" applyAlignment="1">
      <alignment horizontal="center" wrapText="1" shrinkToFit="1"/>
    </xf>
    <xf numFmtId="2" fontId="37" fillId="25" borderId="10" xfId="0" applyNumberFormat="1" applyFont="1" applyFill="1" applyBorder="1" applyAlignment="1"/>
    <xf numFmtId="0" fontId="0" fillId="25" borderId="0" xfId="0" applyFill="1" applyBorder="1" applyAlignment="1">
      <alignment horizontal="center" vertical="center" wrapText="1" shrinkToFit="1"/>
    </xf>
    <xf numFmtId="14" fontId="37" fillId="25" borderId="0" xfId="0" applyNumberFormat="1" applyFont="1" applyFill="1" applyBorder="1" applyAlignment="1">
      <alignment horizontal="center" vertical="center" wrapText="1" shrinkToFit="1"/>
    </xf>
    <xf numFmtId="4" fontId="37" fillId="25" borderId="0" xfId="0" applyNumberFormat="1" applyFont="1" applyFill="1" applyBorder="1" applyAlignment="1">
      <alignment horizontal="center" vertical="center" wrapText="1"/>
    </xf>
    <xf numFmtId="2" fontId="0" fillId="25" borderId="0" xfId="0" applyNumberFormat="1" applyFill="1" applyBorder="1" applyAlignment="1">
      <alignment horizontal="center" vertical="center" wrapText="1" shrinkToFit="1"/>
    </xf>
    <xf numFmtId="0" fontId="37" fillId="25" borderId="0" xfId="0" applyFont="1" applyFill="1" applyBorder="1" applyAlignment="1">
      <alignment horizontal="center" vertical="center" wrapText="1"/>
    </xf>
    <xf numFmtId="14" fontId="37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 wrapText="1"/>
    </xf>
    <xf numFmtId="49" fontId="37" fillId="25" borderId="0" xfId="0" applyNumberFormat="1" applyFont="1" applyFill="1" applyBorder="1" applyAlignment="1">
      <alignment horizontal="center" wrapText="1" shrinkToFit="1"/>
    </xf>
    <xf numFmtId="0" fontId="37" fillId="31" borderId="16" xfId="0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vertical="center" wrapText="1" shrinkToFit="1"/>
    </xf>
    <xf numFmtId="164" fontId="37" fillId="25" borderId="10" xfId="0" applyNumberFormat="1" applyFont="1" applyFill="1" applyBorder="1" applyAlignment="1">
      <alignment horizontal="center" vertical="center" wrapText="1" shrinkToFit="1"/>
    </xf>
    <xf numFmtId="0" fontId="32" fillId="25" borderId="0" xfId="0" applyFont="1" applyFill="1" applyAlignment="1">
      <alignment horizontal="center" vertical="center"/>
    </xf>
    <xf numFmtId="0" fontId="37" fillId="25" borderId="10" xfId="0" applyNumberFormat="1" applyFont="1" applyFill="1" applyBorder="1" applyAlignment="1">
      <alignment horizontal="center" wrapText="1" shrinkToFit="1"/>
    </xf>
    <xf numFmtId="0" fontId="51" fillId="31" borderId="10" xfId="0" applyFont="1" applyFill="1" applyBorder="1" applyAlignment="1">
      <alignment wrapText="1" shrinkToFit="1"/>
    </xf>
    <xf numFmtId="2" fontId="51" fillId="31" borderId="10" xfId="0" applyNumberFormat="1" applyFont="1" applyFill="1" applyBorder="1" applyAlignment="1">
      <alignment horizontal="center" wrapText="1" shrinkToFit="1"/>
    </xf>
    <xf numFmtId="0" fontId="51" fillId="31" borderId="10" xfId="0" applyNumberFormat="1" applyFont="1" applyFill="1" applyBorder="1" applyAlignment="1">
      <alignment wrapText="1" shrinkToFit="1"/>
    </xf>
    <xf numFmtId="3" fontId="51" fillId="31" borderId="10" xfId="0" applyNumberFormat="1" applyFont="1" applyFill="1" applyBorder="1" applyAlignment="1">
      <alignment wrapText="1" shrinkToFit="1"/>
    </xf>
    <xf numFmtId="164" fontId="51" fillId="31" borderId="10" xfId="0" applyNumberFormat="1" applyFont="1" applyFill="1" applyBorder="1" applyAlignment="1">
      <alignment wrapText="1" shrinkToFit="1"/>
    </xf>
    <xf numFmtId="49" fontId="37" fillId="31" borderId="16" xfId="0" applyNumberFormat="1" applyFont="1" applyFill="1" applyBorder="1" applyAlignment="1">
      <alignment horizontal="center" wrapText="1" shrinkToFit="1"/>
    </xf>
    <xf numFmtId="3" fontId="51" fillId="31" borderId="10" xfId="0" applyNumberFormat="1" applyFont="1" applyFill="1" applyBorder="1" applyAlignment="1">
      <alignment horizontal="center" wrapText="1" shrinkToFit="1"/>
    </xf>
    <xf numFmtId="0" fontId="51" fillId="31" borderId="16" xfId="0" applyFont="1" applyFill="1" applyBorder="1" applyAlignment="1">
      <alignment horizontal="center" wrapText="1" shrinkToFit="1"/>
    </xf>
    <xf numFmtId="14" fontId="37" fillId="25" borderId="10" xfId="0" applyNumberFormat="1" applyFont="1" applyFill="1" applyBorder="1" applyAlignment="1">
      <alignment horizontal="center"/>
    </xf>
    <xf numFmtId="4" fontId="37" fillId="25" borderId="10" xfId="45" applyNumberFormat="1" applyFont="1" applyFill="1" applyBorder="1" applyAlignment="1">
      <alignment wrapText="1"/>
    </xf>
    <xf numFmtId="0" fontId="0" fillId="25" borderId="0" xfId="0" applyFill="1" applyAlignment="1"/>
    <xf numFmtId="0" fontId="37" fillId="25" borderId="19" xfId="0" applyFont="1" applyFill="1" applyBorder="1" applyAlignment="1">
      <alignment wrapText="1" shrinkToFit="1"/>
    </xf>
    <xf numFmtId="49" fontId="37" fillId="25" borderId="19" xfId="0" applyNumberFormat="1" applyFont="1" applyFill="1" applyBorder="1" applyAlignment="1">
      <alignment horizontal="center" vertical="center" wrapText="1" shrinkToFit="1"/>
    </xf>
    <xf numFmtId="3" fontId="37" fillId="25" borderId="19" xfId="0" applyNumberFormat="1" applyFont="1" applyFill="1" applyBorder="1" applyAlignment="1">
      <alignment horizontal="center" wrapText="1" shrinkToFit="1"/>
    </xf>
    <xf numFmtId="4" fontId="37" fillId="25" borderId="19" xfId="0" applyNumberFormat="1" applyFont="1" applyFill="1" applyBorder="1" applyAlignment="1">
      <alignment horizontal="right"/>
    </xf>
    <xf numFmtId="164" fontId="37" fillId="25" borderId="19" xfId="0" applyNumberFormat="1" applyFont="1" applyFill="1" applyBorder="1" applyAlignment="1">
      <alignment horizontal="center" wrapText="1"/>
    </xf>
    <xf numFmtId="0" fontId="37" fillId="25" borderId="19" xfId="0" applyNumberFormat="1" applyFont="1" applyFill="1" applyBorder="1" applyAlignment="1">
      <alignment horizontal="center" wrapText="1" shrinkToFit="1"/>
    </xf>
    <xf numFmtId="4" fontId="37" fillId="25" borderId="10" xfId="0" applyNumberFormat="1" applyFont="1" applyFill="1" applyBorder="1" applyAlignment="1">
      <alignment horizontal="center" wrapText="1" shrinkToFit="1"/>
    </xf>
    <xf numFmtId="49" fontId="37" fillId="25" borderId="10" xfId="0" applyNumberFormat="1" applyFont="1" applyFill="1" applyBorder="1" applyAlignment="1">
      <alignment wrapText="1" shrinkToFit="1"/>
    </xf>
    <xf numFmtId="0" fontId="37" fillId="25" borderId="0" xfId="0" applyFont="1" applyFill="1" applyBorder="1" applyAlignment="1">
      <alignment horizontal="center" shrinkToFit="1"/>
    </xf>
    <xf numFmtId="14" fontId="37" fillId="25" borderId="0" xfId="0" applyNumberFormat="1" applyFont="1" applyFill="1" applyBorder="1" applyAlignment="1">
      <alignment shrinkToFit="1"/>
    </xf>
    <xf numFmtId="4" fontId="37" fillId="25" borderId="0" xfId="0" applyNumberFormat="1" applyFont="1" applyFill="1" applyBorder="1" applyAlignment="1">
      <alignment horizontal="right" wrapText="1" shrinkToFit="1"/>
    </xf>
    <xf numFmtId="2" fontId="37" fillId="25" borderId="0" xfId="0" applyNumberFormat="1" applyFont="1" applyFill="1" applyBorder="1" applyAlignment="1">
      <alignment horizontal="center" vertical="center" wrapText="1" shrinkToFit="1"/>
    </xf>
    <xf numFmtId="0" fontId="37" fillId="25" borderId="0" xfId="0" applyFont="1" applyFill="1" applyBorder="1" applyAlignment="1">
      <alignment wrapText="1" shrinkToFit="1"/>
    </xf>
    <xf numFmtId="0" fontId="37" fillId="25" borderId="0" xfId="0" applyFont="1" applyFill="1" applyBorder="1" applyAlignment="1">
      <alignment horizontal="center" wrapText="1" shrinkToFit="1"/>
    </xf>
    <xf numFmtId="0" fontId="37" fillId="25" borderId="0" xfId="0" applyFont="1" applyFill="1" applyBorder="1" applyAlignment="1">
      <alignment shrinkToFit="1"/>
    </xf>
    <xf numFmtId="0" fontId="37" fillId="25" borderId="13" xfId="0" applyFont="1" applyFill="1" applyBorder="1" applyAlignment="1">
      <alignment wrapText="1" shrinkToFit="1"/>
    </xf>
    <xf numFmtId="0" fontId="37" fillId="25" borderId="13" xfId="0" applyFont="1" applyFill="1" applyBorder="1" applyAlignment="1">
      <alignment horizontal="center" wrapText="1" shrinkToFit="1"/>
    </xf>
    <xf numFmtId="0" fontId="37" fillId="25" borderId="13" xfId="0" applyFont="1" applyFill="1" applyBorder="1" applyAlignment="1">
      <alignment horizontal="right" wrapText="1" shrinkToFit="1"/>
    </xf>
    <xf numFmtId="0" fontId="37" fillId="25" borderId="13" xfId="0" applyFont="1" applyFill="1" applyBorder="1" applyAlignment="1">
      <alignment horizontal="left" wrapText="1" shrinkToFit="1"/>
    </xf>
    <xf numFmtId="49" fontId="37" fillId="25" borderId="13" xfId="0" applyNumberFormat="1" applyFont="1" applyFill="1" applyBorder="1" applyAlignment="1">
      <alignment horizontal="center" vertical="center" wrapText="1" shrinkToFit="1"/>
    </xf>
    <xf numFmtId="0" fontId="37" fillId="25" borderId="13" xfId="0" applyNumberFormat="1" applyFont="1" applyFill="1" applyBorder="1" applyAlignment="1">
      <alignment horizontal="center" wrapText="1" shrinkToFit="1"/>
    </xf>
    <xf numFmtId="3" fontId="37" fillId="25" borderId="13" xfId="0" applyNumberFormat="1" applyFont="1" applyFill="1" applyBorder="1" applyAlignment="1">
      <alignment horizontal="center" wrapText="1" shrinkToFit="1"/>
    </xf>
    <xf numFmtId="4" fontId="37" fillId="25" borderId="13" xfId="0" applyNumberFormat="1" applyFont="1" applyFill="1" applyBorder="1" applyAlignment="1">
      <alignment horizontal="right" wrapText="1" shrinkToFit="1"/>
    </xf>
    <xf numFmtId="164" fontId="37" fillId="25" borderId="13" xfId="0" applyNumberFormat="1" applyFont="1" applyFill="1" applyBorder="1" applyAlignment="1">
      <alignment horizontal="center" wrapText="1" shrinkToFit="1"/>
    </xf>
    <xf numFmtId="164" fontId="32" fillId="25" borderId="13" xfId="0" applyNumberFormat="1" applyFont="1" applyFill="1" applyBorder="1" applyAlignment="1">
      <alignment horizontal="center" vertical="center" wrapText="1" shrinkToFit="1"/>
    </xf>
    <xf numFmtId="0" fontId="37" fillId="25" borderId="13" xfId="0" applyFont="1" applyFill="1" applyBorder="1" applyAlignment="1">
      <alignment horizontal="left" wrapText="1"/>
    </xf>
    <xf numFmtId="4" fontId="37" fillId="25" borderId="0" xfId="0" applyNumberFormat="1" applyFont="1" applyFill="1"/>
    <xf numFmtId="14" fontId="37" fillId="25" borderId="10" xfId="0" applyNumberFormat="1" applyFont="1" applyFill="1" applyBorder="1" applyAlignment="1">
      <alignment horizontal="center" wrapText="1"/>
    </xf>
    <xf numFmtId="14" fontId="37" fillId="25" borderId="0" xfId="0" applyNumberFormat="1" applyFont="1" applyFill="1" applyBorder="1" applyAlignment="1">
      <alignment wrapText="1" shrinkToFit="1"/>
    </xf>
    <xf numFmtId="168" fontId="37" fillId="25" borderId="0" xfId="0" applyNumberFormat="1" applyFont="1" applyFill="1" applyBorder="1" applyAlignment="1">
      <alignment wrapText="1" shrinkToFit="1"/>
    </xf>
    <xf numFmtId="2" fontId="0" fillId="25" borderId="0" xfId="0" applyNumberFormat="1" applyFont="1" applyFill="1" applyBorder="1" applyAlignment="1">
      <alignment horizontal="center" vertical="center" wrapText="1" shrinkToFit="1"/>
    </xf>
    <xf numFmtId="0" fontId="51" fillId="25" borderId="0" xfId="0" applyFont="1" applyFill="1" applyBorder="1" applyAlignment="1">
      <alignment shrinkToFit="1"/>
    </xf>
    <xf numFmtId="2" fontId="37" fillId="25" borderId="0" xfId="0" applyNumberFormat="1" applyFont="1" applyFill="1" applyBorder="1" applyAlignment="1">
      <alignment horizontal="center" wrapText="1" shrinkToFit="1"/>
    </xf>
    <xf numFmtId="0" fontId="51" fillId="25" borderId="0" xfId="0" applyFont="1" applyFill="1" applyAlignment="1">
      <alignment shrinkToFit="1"/>
    </xf>
    <xf numFmtId="49" fontId="24" fillId="31" borderId="10" xfId="0" applyNumberFormat="1" applyFont="1" applyFill="1" applyBorder="1" applyAlignment="1">
      <alignment horizontal="center" vertical="center" wrapText="1" shrinkToFit="1"/>
    </xf>
    <xf numFmtId="164" fontId="32" fillId="31" borderId="10" xfId="0" applyNumberFormat="1" applyFont="1" applyFill="1" applyBorder="1" applyAlignment="1">
      <alignment horizontal="center" vertical="center" wrapText="1" shrinkToFit="1"/>
    </xf>
    <xf numFmtId="164" fontId="37" fillId="31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horizontal="left" vertical="center" wrapText="1"/>
    </xf>
    <xf numFmtId="0" fontId="37" fillId="32" borderId="15" xfId="0" applyFont="1" applyFill="1" applyBorder="1" applyAlignment="1">
      <alignment horizontal="center" wrapText="1" shrinkToFit="1"/>
    </xf>
    <xf numFmtId="0" fontId="37" fillId="25" borderId="19" xfId="50" applyNumberFormat="1" applyFont="1" applyFill="1" applyBorder="1" applyAlignment="1">
      <alignment wrapText="1"/>
    </xf>
    <xf numFmtId="2" fontId="37" fillId="25" borderId="19" xfId="0" applyNumberFormat="1" applyFont="1" applyFill="1" applyBorder="1" applyAlignment="1">
      <alignment horizontal="center" wrapText="1" shrinkToFit="1"/>
    </xf>
    <xf numFmtId="0" fontId="37" fillId="25" borderId="19" xfId="0" applyFont="1" applyFill="1" applyBorder="1" applyAlignment="1">
      <alignment horizontal="center" shrinkToFit="1"/>
    </xf>
    <xf numFmtId="4" fontId="37" fillId="25" borderId="19" xfId="0" applyNumberFormat="1" applyFont="1" applyFill="1" applyBorder="1" applyAlignment="1">
      <alignment horizontal="right" shrinkToFit="1"/>
    </xf>
    <xf numFmtId="0" fontId="37" fillId="31" borderId="10" xfId="0" applyFont="1" applyFill="1" applyBorder="1" applyAlignment="1">
      <alignment vertical="center" wrapText="1" shrinkToFit="1"/>
    </xf>
    <xf numFmtId="0" fontId="37" fillId="31" borderId="10" xfId="0" applyFont="1" applyFill="1" applyBorder="1" applyAlignment="1">
      <alignment shrinkToFit="1"/>
    </xf>
    <xf numFmtId="4" fontId="51" fillId="31" borderId="10" xfId="0" applyNumberFormat="1" applyFont="1" applyFill="1" applyBorder="1" applyAlignment="1">
      <alignment shrinkToFit="1"/>
    </xf>
    <xf numFmtId="164" fontId="37" fillId="31" borderId="10" xfId="0" applyNumberFormat="1" applyFont="1" applyFill="1" applyBorder="1" applyAlignment="1">
      <alignment shrinkToFit="1"/>
    </xf>
    <xf numFmtId="0" fontId="51" fillId="31" borderId="10" xfId="0" applyFont="1" applyFill="1" applyBorder="1" applyAlignment="1">
      <alignment horizontal="center" vertical="center" shrinkToFit="1"/>
    </xf>
    <xf numFmtId="4" fontId="37" fillId="31" borderId="10" xfId="0" applyNumberFormat="1" applyFont="1" applyFill="1" applyBorder="1" applyAlignment="1">
      <alignment shrinkToFit="1"/>
    </xf>
    <xf numFmtId="0" fontId="37" fillId="32" borderId="15" xfId="0" applyFont="1" applyFill="1" applyBorder="1" applyAlignment="1">
      <alignment horizontal="right" wrapText="1" shrinkToFit="1"/>
    </xf>
    <xf numFmtId="0" fontId="37" fillId="25" borderId="15" xfId="0" applyFont="1" applyFill="1" applyBorder="1" applyAlignment="1">
      <alignment wrapText="1"/>
    </xf>
    <xf numFmtId="49" fontId="37" fillId="32" borderId="15" xfId="0" applyNumberFormat="1" applyFont="1" applyFill="1" applyBorder="1" applyAlignment="1">
      <alignment horizontal="center" vertical="center" wrapText="1" shrinkToFit="1"/>
    </xf>
    <xf numFmtId="0" fontId="37" fillId="25" borderId="15" xfId="0" applyFont="1" applyFill="1" applyBorder="1" applyAlignment="1">
      <alignment horizontal="center" wrapText="1" shrinkToFit="1"/>
    </xf>
    <xf numFmtId="4" fontId="37" fillId="32" borderId="15" xfId="0" applyNumberFormat="1" applyFont="1" applyFill="1" applyBorder="1" applyAlignment="1">
      <alignment horizontal="right" wrapText="1" shrinkToFit="1"/>
    </xf>
    <xf numFmtId="164" fontId="37" fillId="32" borderId="15" xfId="0" applyNumberFormat="1" applyFont="1" applyFill="1" applyBorder="1" applyAlignment="1">
      <alignment horizontal="center" vertical="center" wrapText="1" shrinkToFit="1"/>
    </xf>
    <xf numFmtId="0" fontId="43" fillId="25" borderId="0" xfId="0" applyFont="1" applyFill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center" vertical="center" wrapText="1"/>
    </xf>
    <xf numFmtId="4" fontId="51" fillId="25" borderId="0" xfId="0" applyNumberFormat="1" applyFont="1" applyFill="1" applyBorder="1" applyAlignment="1">
      <alignment horizontal="center" wrapText="1"/>
    </xf>
    <xf numFmtId="0" fontId="55" fillId="25" borderId="0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 wrapText="1"/>
    </xf>
    <xf numFmtId="49" fontId="37" fillId="32" borderId="0" xfId="0" applyNumberFormat="1" applyFont="1" applyFill="1" applyBorder="1" applyAlignment="1">
      <alignment horizontal="center" wrapText="1" shrinkToFit="1"/>
    </xf>
    <xf numFmtId="0" fontId="37" fillId="25" borderId="10" xfId="0" applyFont="1" applyFill="1" applyBorder="1" applyAlignment="1">
      <alignment shrinkToFit="1"/>
    </xf>
    <xf numFmtId="4" fontId="37" fillId="25" borderId="10" xfId="0" applyNumberFormat="1" applyFont="1" applyFill="1" applyBorder="1" applyAlignment="1">
      <alignment shrinkToFit="1"/>
    </xf>
    <xf numFmtId="164" fontId="37" fillId="25" borderId="10" xfId="0" applyNumberFormat="1" applyFont="1" applyFill="1" applyBorder="1" applyAlignment="1">
      <alignment horizontal="center" vertical="center" shrinkToFit="1"/>
    </xf>
    <xf numFmtId="49" fontId="37" fillId="25" borderId="10" xfId="0" applyNumberFormat="1" applyFont="1" applyFill="1" applyBorder="1" applyAlignment="1">
      <alignment shrinkToFit="1"/>
    </xf>
    <xf numFmtId="164" fontId="37" fillId="25" borderId="10" xfId="0" applyNumberFormat="1" applyFont="1" applyFill="1" applyBorder="1" applyAlignment="1">
      <alignment horizontal="center" shrinkToFit="1"/>
    </xf>
    <xf numFmtId="49" fontId="37" fillId="25" borderId="10" xfId="0" applyNumberFormat="1" applyFont="1" applyFill="1" applyBorder="1" applyAlignment="1">
      <alignment horizontal="center" shrinkToFit="1"/>
    </xf>
    <xf numFmtId="0" fontId="37" fillId="25" borderId="10" xfId="0" quotePrefix="1" applyFont="1" applyFill="1" applyBorder="1" applyAlignment="1">
      <alignment horizontal="left" shrinkToFit="1"/>
    </xf>
    <xf numFmtId="0" fontId="51" fillId="31" borderId="10" xfId="0" applyFont="1" applyFill="1" applyBorder="1" applyAlignment="1">
      <alignment shrinkToFit="1"/>
    </xf>
    <xf numFmtId="0" fontId="37" fillId="30" borderId="16" xfId="0" applyFont="1" applyFill="1" applyBorder="1" applyAlignment="1">
      <alignment shrinkToFit="1"/>
    </xf>
    <xf numFmtId="0" fontId="37" fillId="30" borderId="17" xfId="0" applyFont="1" applyFill="1" applyBorder="1" applyAlignment="1">
      <alignment shrinkToFit="1"/>
    </xf>
    <xf numFmtId="0" fontId="51" fillId="30" borderId="17" xfId="0" applyFont="1" applyFill="1" applyBorder="1" applyAlignment="1">
      <alignment shrinkToFit="1"/>
    </xf>
    <xf numFmtId="4" fontId="51" fillId="30" borderId="17" xfId="0" applyNumberFormat="1" applyFont="1" applyFill="1" applyBorder="1" applyAlignment="1">
      <alignment shrinkToFit="1"/>
    </xf>
    <xf numFmtId="164" fontId="37" fillId="30" borderId="17" xfId="0" applyNumberFormat="1" applyFont="1" applyFill="1" applyBorder="1" applyAlignment="1">
      <alignment shrinkToFit="1"/>
    </xf>
    <xf numFmtId="0" fontId="37" fillId="31" borderId="21" xfId="0" applyFont="1" applyFill="1" applyBorder="1" applyAlignment="1">
      <alignment wrapText="1" shrinkToFit="1"/>
    </xf>
    <xf numFmtId="0" fontId="51" fillId="31" borderId="12" xfId="0" applyFont="1" applyFill="1" applyBorder="1" applyAlignment="1">
      <alignment horizontal="center" wrapText="1" shrinkToFit="1"/>
    </xf>
    <xf numFmtId="0" fontId="51" fillId="31" borderId="12" xfId="0" applyFont="1" applyFill="1" applyBorder="1" applyAlignment="1">
      <alignment horizontal="right" wrapText="1" shrinkToFit="1"/>
    </xf>
    <xf numFmtId="4" fontId="51" fillId="31" borderId="12" xfId="0" applyNumberFormat="1" applyFont="1" applyFill="1" applyBorder="1" applyAlignment="1">
      <alignment horizontal="right" wrapText="1" shrinkToFit="1"/>
    </xf>
    <xf numFmtId="164" fontId="51" fillId="31" borderId="12" xfId="0" applyNumberFormat="1" applyFont="1" applyFill="1" applyBorder="1" applyAlignment="1">
      <alignment horizontal="center" wrapText="1" shrinkToFit="1"/>
    </xf>
    <xf numFmtId="0" fontId="37" fillId="31" borderId="12" xfId="0" applyFont="1" applyFill="1" applyBorder="1" applyAlignment="1">
      <alignment horizontal="center" wrapText="1" shrinkToFit="1"/>
    </xf>
    <xf numFmtId="2" fontId="37" fillId="25" borderId="10" xfId="0" applyNumberFormat="1" applyFont="1" applyFill="1" applyBorder="1" applyAlignment="1">
      <alignment wrapText="1" shrinkToFit="1"/>
    </xf>
    <xf numFmtId="4" fontId="37" fillId="25" borderId="10" xfId="0" applyNumberFormat="1" applyFont="1" applyFill="1" applyBorder="1" applyAlignment="1">
      <alignment wrapText="1" shrinkToFit="1"/>
    </xf>
    <xf numFmtId="0" fontId="0" fillId="25" borderId="0" xfId="0" applyFont="1" applyFill="1" applyBorder="1" applyAlignment="1">
      <alignment shrinkToFit="1"/>
    </xf>
    <xf numFmtId="0" fontId="37" fillId="25" borderId="13" xfId="0" applyFont="1" applyFill="1" applyBorder="1" applyAlignment="1">
      <alignment vertical="center" wrapText="1" shrinkToFit="1"/>
    </xf>
    <xf numFmtId="0" fontId="37" fillId="25" borderId="13" xfId="50" applyNumberFormat="1" applyFont="1" applyFill="1" applyBorder="1" applyAlignment="1">
      <alignment wrapText="1"/>
    </xf>
    <xf numFmtId="2" fontId="37" fillId="25" borderId="13" xfId="0" applyNumberFormat="1" applyFont="1" applyFill="1" applyBorder="1" applyAlignment="1">
      <alignment horizontal="center" wrapText="1" shrinkToFit="1"/>
    </xf>
    <xf numFmtId="0" fontId="37" fillId="25" borderId="13" xfId="0" applyFont="1" applyFill="1" applyBorder="1" applyAlignment="1">
      <alignment horizontal="center" shrinkToFit="1"/>
    </xf>
    <xf numFmtId="4" fontId="37" fillId="25" borderId="13" xfId="0" applyNumberFormat="1" applyFont="1" applyFill="1" applyBorder="1" applyAlignment="1">
      <alignment horizontal="right" shrinkToFit="1"/>
    </xf>
    <xf numFmtId="0" fontId="37" fillId="25" borderId="10" xfId="50" applyNumberFormat="1" applyFont="1" applyFill="1" applyBorder="1" applyAlignment="1">
      <alignment horizontal="left" wrapText="1"/>
    </xf>
    <xf numFmtId="164" fontId="37" fillId="0" borderId="10" xfId="0" applyNumberFormat="1" applyFont="1" applyFill="1" applyBorder="1" applyAlignment="1">
      <alignment horizontal="center" vertical="center" wrapText="1" shrinkToFit="1"/>
    </xf>
    <xf numFmtId="2" fontId="37" fillId="31" borderId="10" xfId="0" applyNumberFormat="1" applyFont="1" applyFill="1" applyBorder="1" applyAlignment="1"/>
    <xf numFmtId="0" fontId="37" fillId="25" borderId="0" xfId="0" applyFont="1" applyFill="1" applyAlignment="1">
      <alignment wrapText="1"/>
    </xf>
    <xf numFmtId="4" fontId="37" fillId="31" borderId="10" xfId="0" applyNumberFormat="1" applyFont="1" applyFill="1" applyBorder="1" applyAlignment="1">
      <alignment horizontal="right" wrapText="1" shrinkToFit="1"/>
    </xf>
    <xf numFmtId="0" fontId="37" fillId="32" borderId="15" xfId="0" applyFont="1" applyFill="1" applyBorder="1" applyAlignment="1">
      <alignment horizontal="left" wrapText="1" shrinkToFit="1"/>
    </xf>
    <xf numFmtId="4" fontId="20" fillId="31" borderId="0" xfId="0" applyNumberFormat="1" applyFont="1" applyFill="1" applyAlignment="1">
      <alignment shrinkToFit="1"/>
    </xf>
    <xf numFmtId="4" fontId="20" fillId="31" borderId="10" xfId="0" applyNumberFormat="1" applyFont="1" applyFill="1" applyBorder="1" applyAlignment="1">
      <alignment shrinkToFit="1"/>
    </xf>
    <xf numFmtId="0" fontId="37" fillId="31" borderId="10" xfId="0" applyFont="1" applyFill="1" applyBorder="1" applyAlignment="1">
      <alignment wrapText="1"/>
    </xf>
    <xf numFmtId="4" fontId="56" fillId="31" borderId="10" xfId="0" applyNumberFormat="1" applyFont="1" applyFill="1" applyBorder="1" applyAlignment="1">
      <alignment horizontal="right"/>
    </xf>
    <xf numFmtId="0" fontId="51" fillId="31" borderId="10" xfId="0" applyFont="1" applyFill="1" applyBorder="1" applyAlignment="1">
      <alignment horizontal="center" wrapText="1"/>
    </xf>
    <xf numFmtId="0" fontId="37" fillId="30" borderId="16" xfId="0" applyFont="1" applyFill="1" applyBorder="1" applyAlignment="1">
      <alignment wrapText="1" shrinkToFit="1"/>
    </xf>
    <xf numFmtId="0" fontId="51" fillId="30" borderId="17" xfId="0" applyFont="1" applyFill="1" applyBorder="1" applyAlignment="1">
      <alignment horizontal="center" wrapText="1" shrinkToFit="1"/>
    </xf>
    <xf numFmtId="0" fontId="51" fillId="30" borderId="17" xfId="0" applyFont="1" applyFill="1" applyBorder="1" applyAlignment="1">
      <alignment horizontal="right" wrapText="1" shrinkToFit="1"/>
    </xf>
    <xf numFmtId="2" fontId="51" fillId="30" borderId="17" xfId="0" applyNumberFormat="1" applyFont="1" applyFill="1" applyBorder="1" applyAlignment="1">
      <alignment horizontal="center" wrapText="1" shrinkToFit="1"/>
    </xf>
    <xf numFmtId="0" fontId="51" fillId="30" borderId="17" xfId="0" applyNumberFormat="1" applyFont="1" applyFill="1" applyBorder="1" applyAlignment="1">
      <alignment horizontal="center" wrapText="1" shrinkToFit="1"/>
    </xf>
    <xf numFmtId="3" fontId="51" fillId="30" borderId="17" xfId="0" applyNumberFormat="1" applyFont="1" applyFill="1" applyBorder="1" applyAlignment="1">
      <alignment horizontal="center" wrapText="1" shrinkToFit="1"/>
    </xf>
    <xf numFmtId="4" fontId="51" fillId="30" borderId="17" xfId="0" applyNumberFormat="1" applyFont="1" applyFill="1" applyBorder="1" applyAlignment="1">
      <alignment horizontal="right" wrapText="1" shrinkToFit="1"/>
    </xf>
    <xf numFmtId="164" fontId="51" fillId="30" borderId="17" xfId="0" applyNumberFormat="1" applyFont="1" applyFill="1" applyBorder="1" applyAlignment="1">
      <alignment horizontal="center" wrapText="1" shrinkToFit="1"/>
    </xf>
    <xf numFmtId="0" fontId="37" fillId="31" borderId="16" xfId="0" applyFont="1" applyFill="1" applyBorder="1" applyAlignment="1">
      <alignment wrapText="1" shrinkToFit="1"/>
    </xf>
    <xf numFmtId="0" fontId="51" fillId="31" borderId="17" xfId="0" applyFont="1" applyFill="1" applyBorder="1" applyAlignment="1">
      <alignment horizontal="center" wrapText="1" shrinkToFit="1"/>
    </xf>
    <xf numFmtId="0" fontId="51" fillId="31" borderId="17" xfId="0" applyFont="1" applyFill="1" applyBorder="1" applyAlignment="1">
      <alignment horizontal="right" wrapText="1" shrinkToFit="1"/>
    </xf>
    <xf numFmtId="4" fontId="51" fillId="31" borderId="17" xfId="0" applyNumberFormat="1" applyFont="1" applyFill="1" applyBorder="1" applyAlignment="1">
      <alignment horizontal="right" wrapText="1" shrinkToFit="1"/>
    </xf>
    <xf numFmtId="164" fontId="51" fillId="31" borderId="17" xfId="0" applyNumberFormat="1" applyFont="1" applyFill="1" applyBorder="1" applyAlignment="1">
      <alignment horizontal="center" wrapText="1" shrinkToFit="1"/>
    </xf>
    <xf numFmtId="0" fontId="37" fillId="24" borderId="10" xfId="0" applyFont="1" applyFill="1" applyBorder="1" applyAlignment="1">
      <alignment vertical="center" wrapText="1" shrinkToFit="1"/>
    </xf>
    <xf numFmtId="0" fontId="37" fillId="0" borderId="1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left" vertical="center" wrapText="1" shrinkToFit="1"/>
    </xf>
    <xf numFmtId="4" fontId="37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shrinkToFit="1"/>
    </xf>
    <xf numFmtId="4" fontId="20" fillId="0" borderId="0" xfId="0" applyNumberFormat="1" applyFont="1" applyAlignment="1">
      <alignment horizontal="right" shrinkToFit="1"/>
    </xf>
    <xf numFmtId="164" fontId="0" fillId="0" borderId="0" xfId="0" applyNumberForma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right" shrinkToFit="1"/>
    </xf>
    <xf numFmtId="0" fontId="24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right" shrinkToFit="1"/>
    </xf>
    <xf numFmtId="0" fontId="20" fillId="0" borderId="0" xfId="0" applyFont="1" applyFill="1" applyAlignment="1">
      <alignment wrapText="1" shrinkToFit="1"/>
    </xf>
    <xf numFmtId="0" fontId="21" fillId="0" borderId="0" xfId="0" applyFont="1" applyFill="1"/>
    <xf numFmtId="0" fontId="26" fillId="0" borderId="0" xfId="0" applyFont="1" applyFill="1" applyBorder="1" applyAlignment="1">
      <alignment horizontal="center" vertical="justify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17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left" vertical="center" wrapText="1" shrinkToFit="1"/>
    </xf>
    <xf numFmtId="4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 wrapText="1" shrinkToFit="1"/>
    </xf>
    <xf numFmtId="0" fontId="37" fillId="25" borderId="10" xfId="0" applyFont="1" applyFill="1" applyBorder="1" applyAlignment="1">
      <alignment horizontal="center" vertical="center" wrapText="1" shrinkToFit="1"/>
    </xf>
    <xf numFmtId="3" fontId="24" fillId="0" borderId="10" xfId="0" applyNumberFormat="1" applyFont="1" applyBorder="1" applyAlignment="1">
      <alignment horizontal="center" vertical="center" wrapText="1" shrinkToFit="1"/>
    </xf>
    <xf numFmtId="3" fontId="24" fillId="0" borderId="10" xfId="0" applyNumberFormat="1" applyFont="1" applyFill="1" applyBorder="1" applyAlignment="1">
      <alignment horizontal="center" vertical="center" wrapText="1" shrinkToFit="1"/>
    </xf>
    <xf numFmtId="49" fontId="24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46" fillId="0" borderId="0" xfId="0" applyFont="1" applyAlignment="1">
      <alignment shrinkToFit="1"/>
    </xf>
    <xf numFmtId="0" fontId="26" fillId="0" borderId="10" xfId="0" applyFont="1" applyFill="1" applyBorder="1" applyAlignment="1">
      <alignment horizontal="center" vertical="center" wrapText="1" shrinkToFi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2" fontId="24" fillId="0" borderId="17" xfId="0" applyNumberFormat="1" applyFont="1" applyBorder="1" applyAlignment="1">
      <alignment horizontal="center" vertical="center" wrapText="1" shrinkToFit="1"/>
    </xf>
    <xf numFmtId="4" fontId="24" fillId="0" borderId="17" xfId="0" applyNumberFormat="1" applyFont="1" applyBorder="1" applyAlignment="1">
      <alignment horizontal="center" vertical="center" wrapText="1" shrinkToFit="1"/>
    </xf>
    <xf numFmtId="3" fontId="24" fillId="0" borderId="17" xfId="0" applyNumberFormat="1" applyFont="1" applyBorder="1" applyAlignment="1">
      <alignment horizontal="center" vertical="center" wrapText="1" shrinkToFit="1"/>
    </xf>
    <xf numFmtId="49" fontId="0" fillId="0" borderId="17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 shrinkToFit="1"/>
    </xf>
    <xf numFmtId="0" fontId="24" fillId="24" borderId="0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2" fontId="24" fillId="0" borderId="0" xfId="0" applyNumberFormat="1" applyFont="1" applyBorder="1" applyAlignment="1">
      <alignment horizontal="center" vertical="center" wrapText="1" shrinkToFit="1"/>
    </xf>
    <xf numFmtId="4" fontId="24" fillId="0" borderId="0" xfId="0" applyNumberFormat="1" applyFont="1" applyBorder="1" applyAlignment="1">
      <alignment horizontal="center" vertical="center" wrapText="1" shrinkToFit="1"/>
    </xf>
    <xf numFmtId="3" fontId="24" fillId="0" borderId="0" xfId="0" applyNumberFormat="1" applyFont="1" applyBorder="1" applyAlignment="1">
      <alignment horizontal="center" vertical="center" wrapText="1" shrinkToFit="1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justify"/>
    </xf>
    <xf numFmtId="0" fontId="43" fillId="0" borderId="0" xfId="0" applyFont="1" applyAlignment="1">
      <alignment horizontal="left" vertical="center" wrapText="1"/>
    </xf>
    <xf numFmtId="0" fontId="21" fillId="0" borderId="0" xfId="0" applyFont="1" applyFill="1" applyAlignment="1"/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wrapText="1" shrinkToFit="1"/>
    </xf>
    <xf numFmtId="0" fontId="22" fillId="0" borderId="0" xfId="0" applyFont="1" applyFill="1" applyAlignment="1">
      <alignment horizontal="left" wrapText="1" shrinkToFit="1"/>
    </xf>
    <xf numFmtId="0" fontId="21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wrapText="1" shrinkToFit="1"/>
    </xf>
    <xf numFmtId="0" fontId="23" fillId="0" borderId="0" xfId="0" applyFont="1" applyFill="1" applyAlignment="1">
      <alignment wrapText="1" shrinkToFit="1"/>
    </xf>
    <xf numFmtId="0" fontId="0" fillId="0" borderId="0" xfId="0" applyBorder="1" applyAlignment="1">
      <alignment horizontal="center" shrinkToFit="1"/>
    </xf>
    <xf numFmtId="0" fontId="25" fillId="25" borderId="0" xfId="0" applyFont="1" applyFill="1" applyBorder="1" applyAlignment="1">
      <alignment wrapText="1" shrinkToFit="1"/>
    </xf>
    <xf numFmtId="0" fontId="38" fillId="0" borderId="0" xfId="0" applyFont="1" applyFill="1" applyBorder="1" applyAlignment="1">
      <alignment horizontal="left"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horizontal="center" vertical="center" wrapText="1" shrinkToFit="1"/>
    </xf>
    <xf numFmtId="1" fontId="0" fillId="0" borderId="10" xfId="0" applyNumberForma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ill="1" applyBorder="1" applyAlignment="1">
      <alignment horizontal="left" vertical="center" wrapText="1" shrinkToFit="1"/>
    </xf>
    <xf numFmtId="164" fontId="24" fillId="0" borderId="10" xfId="0" applyNumberFormat="1" applyFont="1" applyFill="1" applyBorder="1" applyAlignment="1">
      <alignment horizontal="center" vertical="center" wrapText="1" shrinkToFit="1"/>
    </xf>
    <xf numFmtId="0" fontId="60" fillId="0" borderId="1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 shrinkToFit="1"/>
    </xf>
    <xf numFmtId="1" fontId="0" fillId="0" borderId="13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 shrinkToFit="1"/>
    </xf>
    <xf numFmtId="1" fontId="0" fillId="0" borderId="19" xfId="0" applyNumberFormat="1" applyFont="1" applyFill="1" applyBorder="1" applyAlignment="1">
      <alignment horizontal="center" vertical="center" wrapText="1" shrinkToFit="1"/>
    </xf>
    <xf numFmtId="4" fontId="24" fillId="0" borderId="10" xfId="0" applyNumberFormat="1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wrapText="1" shrinkToFit="1"/>
    </xf>
    <xf numFmtId="1" fontId="32" fillId="0" borderId="10" xfId="51" applyNumberFormat="1" applyFont="1" applyFill="1" applyBorder="1" applyAlignment="1" applyProtection="1">
      <alignment horizontal="center" vertical="center"/>
    </xf>
    <xf numFmtId="2" fontId="0" fillId="0" borderId="19" xfId="0" applyNumberFormat="1" applyFill="1" applyBorder="1" applyAlignment="1">
      <alignment horizontal="left" vertical="center" wrapText="1" shrinkToFit="1"/>
    </xf>
    <xf numFmtId="1" fontId="32" fillId="0" borderId="19" xfId="0" applyNumberFormat="1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 wrapText="1" shrinkToFit="1"/>
    </xf>
    <xf numFmtId="3" fontId="24" fillId="0" borderId="19" xfId="0" applyNumberFormat="1" applyFont="1" applyFill="1" applyBorder="1" applyAlignment="1">
      <alignment horizontal="center" vertical="center" wrapText="1" shrinkToFit="1"/>
    </xf>
    <xf numFmtId="164" fontId="24" fillId="0" borderId="19" xfId="0" applyNumberFormat="1" applyFont="1" applyFill="1" applyBorder="1" applyAlignment="1">
      <alignment horizontal="center" vertical="center" wrapText="1" shrinkToFit="1"/>
    </xf>
    <xf numFmtId="4" fontId="0" fillId="0" borderId="19" xfId="0" applyNumberFormat="1" applyFill="1" applyBorder="1" applyAlignment="1">
      <alignment horizontal="right" vertical="center" wrapText="1" shrinkToFit="1"/>
    </xf>
    <xf numFmtId="0" fontId="60" fillId="0" borderId="19" xfId="0" applyFont="1" applyFill="1" applyBorder="1" applyAlignment="1">
      <alignment horizontal="center" vertical="center"/>
    </xf>
    <xf numFmtId="0" fontId="61" fillId="0" borderId="0" xfId="0" applyFont="1" applyFill="1"/>
    <xf numFmtId="0" fontId="52" fillId="0" borderId="10" xfId="5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vertical="top" wrapText="1"/>
    </xf>
    <xf numFmtId="0" fontId="24" fillId="0" borderId="10" xfId="45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 shrinkToFit="1"/>
    </xf>
    <xf numFmtId="0" fontId="24" fillId="0" borderId="19" xfId="45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shrinkToFit="1"/>
    </xf>
    <xf numFmtId="0" fontId="20" fillId="0" borderId="0" xfId="0" applyFont="1" applyFill="1" applyAlignment="1">
      <alignment shrinkToFit="1"/>
    </xf>
    <xf numFmtId="0" fontId="0" fillId="0" borderId="18" xfId="0" applyFill="1" applyBorder="1" applyAlignment="1">
      <alignment horizontal="center" vertical="center" wrapText="1" shrinkToFit="1"/>
    </xf>
    <xf numFmtId="4" fontId="20" fillId="27" borderId="10" xfId="0" applyNumberFormat="1" applyFont="1" applyFill="1" applyBorder="1" applyAlignment="1">
      <alignment horizontal="right" vertical="center" wrapText="1" shrinkToFit="1"/>
    </xf>
    <xf numFmtId="0" fontId="21" fillId="25" borderId="0" xfId="0" applyFont="1" applyFill="1" applyAlignment="1">
      <alignment wrapText="1" shrinkToFit="1"/>
    </xf>
    <xf numFmtId="0" fontId="21" fillId="25" borderId="0" xfId="0" applyFont="1" applyFill="1" applyAlignment="1">
      <alignment horizontal="center" vertical="center" wrapText="1" shrinkToFit="1"/>
    </xf>
    <xf numFmtId="0" fontId="21" fillId="25" borderId="0" xfId="0" applyFont="1" applyFill="1" applyAlignment="1">
      <alignment horizontal="center"/>
    </xf>
    <xf numFmtId="0" fontId="21" fillId="25" borderId="0" xfId="0" applyFont="1" applyFill="1" applyAlignment="1">
      <alignment horizontal="left"/>
    </xf>
    <xf numFmtId="0" fontId="21" fillId="25" borderId="0" xfId="0" applyFont="1" applyFill="1" applyAlignment="1"/>
    <xf numFmtId="0" fontId="46" fillId="25" borderId="0" xfId="0" applyFont="1" applyFill="1" applyAlignment="1">
      <alignment shrinkToFit="1"/>
    </xf>
    <xf numFmtId="0" fontId="21" fillId="25" borderId="0" xfId="0" applyFont="1" applyFill="1" applyAlignment="1">
      <alignment horizontal="right"/>
    </xf>
    <xf numFmtId="0" fontId="21" fillId="25" borderId="0" xfId="0" applyFont="1" applyFill="1" applyAlignment="1">
      <alignment horizontal="left" wrapText="1" shrinkToFit="1"/>
    </xf>
    <xf numFmtId="0" fontId="21" fillId="25" borderId="0" xfId="0" applyFont="1" applyFill="1" applyAlignment="1">
      <alignment horizontal="left" wrapText="1"/>
    </xf>
    <xf numFmtId="0" fontId="21" fillId="25" borderId="0" xfId="0" applyFont="1" applyFill="1" applyAlignment="1">
      <alignment wrapText="1"/>
    </xf>
    <xf numFmtId="0" fontId="46" fillId="25" borderId="0" xfId="0" applyFont="1" applyFill="1" applyBorder="1" applyAlignment="1">
      <alignment horizontal="center" wrapText="1" shrinkToFit="1"/>
    </xf>
    <xf numFmtId="0" fontId="46" fillId="25" borderId="0" xfId="0" applyFont="1" applyFill="1" applyBorder="1" applyAlignment="1">
      <alignment horizontal="center" vertical="center" wrapText="1" shrinkToFit="1"/>
    </xf>
    <xf numFmtId="0" fontId="46" fillId="25" borderId="0" xfId="0" applyFont="1" applyFill="1" applyBorder="1" applyAlignment="1">
      <alignment horizontal="center" vertical="justify" wrapText="1" shrinkToFit="1"/>
    </xf>
    <xf numFmtId="0" fontId="21" fillId="25" borderId="0" xfId="0" applyFont="1" applyFill="1" applyBorder="1" applyAlignment="1">
      <alignment horizontal="center" vertical="justify" wrapText="1" shrinkToFit="1"/>
    </xf>
    <xf numFmtId="0" fontId="46" fillId="25" borderId="0" xfId="0" applyFont="1" applyFill="1" applyBorder="1" applyAlignment="1">
      <alignment horizontal="left" vertical="justify" wrapText="1" shrinkToFit="1"/>
    </xf>
    <xf numFmtId="0" fontId="46" fillId="25" borderId="0" xfId="0" applyFont="1" applyFill="1" applyBorder="1" applyAlignment="1">
      <alignment horizontal="left" wrapText="1" shrinkToFit="1"/>
    </xf>
    <xf numFmtId="0" fontId="46" fillId="25" borderId="0" xfId="0" applyFont="1" applyFill="1" applyBorder="1" applyAlignment="1">
      <alignment wrapText="1" shrinkToFit="1"/>
    </xf>
    <xf numFmtId="0" fontId="21" fillId="25" borderId="0" xfId="0" applyFont="1" applyFill="1" applyBorder="1" applyAlignment="1">
      <alignment horizontal="center" wrapText="1" shrinkToFit="1"/>
    </xf>
    <xf numFmtId="0" fontId="46" fillId="25" borderId="0" xfId="0" applyFont="1" applyFill="1" applyAlignment="1">
      <alignment horizontal="center" vertical="center" shrinkToFit="1"/>
    </xf>
    <xf numFmtId="0" fontId="46" fillId="25" borderId="13" xfId="0" applyFont="1" applyFill="1" applyBorder="1" applyAlignment="1">
      <alignment horizontal="center" vertical="center" wrapText="1" shrinkToFit="1"/>
    </xf>
    <xf numFmtId="0" fontId="46" fillId="25" borderId="14" xfId="0" applyFont="1" applyFill="1" applyBorder="1" applyAlignment="1">
      <alignment horizontal="center" vertical="center" wrapText="1" shrinkToFit="1"/>
    </xf>
    <xf numFmtId="0" fontId="46" fillId="25" borderId="10" xfId="0" applyFont="1" applyFill="1" applyBorder="1" applyAlignment="1">
      <alignment horizontal="center" vertical="center" wrapText="1" shrinkToFit="1"/>
    </xf>
    <xf numFmtId="0" fontId="46" fillId="25" borderId="10" xfId="0" applyFont="1" applyFill="1" applyBorder="1" applyAlignment="1">
      <alignment horizontal="left" vertical="center" wrapText="1" shrinkToFit="1"/>
    </xf>
    <xf numFmtId="0" fontId="46" fillId="25" borderId="13" xfId="0" applyFont="1" applyFill="1" applyBorder="1" applyAlignment="1">
      <alignment horizontal="left" vertical="center" wrapText="1" shrinkToFit="1"/>
    </xf>
    <xf numFmtId="0" fontId="46" fillId="25" borderId="15" xfId="0" applyFont="1" applyFill="1" applyBorder="1" applyAlignment="1">
      <alignment horizontal="center" vertical="center" wrapText="1" shrinkToFit="1"/>
    </xf>
    <xf numFmtId="0" fontId="46" fillId="25" borderId="10" xfId="0" applyFont="1" applyFill="1" applyBorder="1" applyAlignment="1">
      <alignment horizontal="center" wrapText="1" shrinkToFit="1"/>
    </xf>
    <xf numFmtId="0" fontId="21" fillId="25" borderId="10" xfId="0" applyFont="1" applyFill="1" applyBorder="1" applyAlignment="1">
      <alignment horizontal="center" vertical="center" wrapText="1" shrinkToFit="1"/>
    </xf>
    <xf numFmtId="1" fontId="21" fillId="25" borderId="10" xfId="0" applyNumberFormat="1" applyFont="1" applyFill="1" applyBorder="1" applyAlignment="1">
      <alignment horizontal="center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0" fontId="46" fillId="25" borderId="16" xfId="0" applyFont="1" applyFill="1" applyBorder="1" applyAlignment="1"/>
    <xf numFmtId="0" fontId="46" fillId="25" borderId="10" xfId="0" applyFont="1" applyFill="1" applyBorder="1" applyAlignment="1">
      <alignment horizontal="center"/>
    </xf>
    <xf numFmtId="1" fontId="46" fillId="25" borderId="10" xfId="0" applyNumberFormat="1" applyFont="1" applyFill="1" applyBorder="1" applyAlignment="1">
      <alignment horizontal="center" vertical="center"/>
    </xf>
    <xf numFmtId="3" fontId="46" fillId="25" borderId="10" xfId="0" applyNumberFormat="1" applyFont="1" applyFill="1" applyBorder="1" applyAlignment="1">
      <alignment horizontal="center" vertical="center" wrapText="1" shrinkToFit="1"/>
    </xf>
    <xf numFmtId="1" fontId="21" fillId="25" borderId="10" xfId="0" applyNumberFormat="1" applyFont="1" applyFill="1" applyBorder="1" applyAlignment="1">
      <alignment horizontal="center"/>
    </xf>
    <xf numFmtId="2" fontId="46" fillId="25" borderId="10" xfId="0" applyNumberFormat="1" applyFont="1" applyFill="1" applyBorder="1" applyAlignment="1">
      <alignment horizontal="center"/>
    </xf>
    <xf numFmtId="1" fontId="46" fillId="25" borderId="10" xfId="0" applyNumberFormat="1" applyFont="1" applyFill="1" applyBorder="1" applyAlignment="1">
      <alignment horizontal="center"/>
    </xf>
    <xf numFmtId="49" fontId="46" fillId="25" borderId="10" xfId="49" applyNumberFormat="1" applyFont="1" applyFill="1" applyBorder="1" applyAlignment="1">
      <alignment horizontal="center" vertical="center" wrapText="1" shrinkToFit="1"/>
    </xf>
    <xf numFmtId="0" fontId="21" fillId="25" borderId="10" xfId="0" applyFont="1" applyFill="1" applyBorder="1" applyAlignment="1">
      <alignment shrinkToFit="1"/>
    </xf>
    <xf numFmtId="1" fontId="46" fillId="25" borderId="10" xfId="0" applyNumberFormat="1" applyFont="1" applyFill="1" applyBorder="1" applyAlignment="1">
      <alignment horizontal="center" vertical="center" shrinkToFit="1"/>
    </xf>
    <xf numFmtId="1" fontId="21" fillId="25" borderId="10" xfId="0" applyNumberFormat="1" applyFont="1" applyFill="1" applyBorder="1" applyAlignment="1">
      <alignment horizontal="center" shrinkToFit="1"/>
    </xf>
    <xf numFmtId="2" fontId="46" fillId="25" borderId="10" xfId="0" applyNumberFormat="1" applyFont="1" applyFill="1" applyBorder="1" applyAlignment="1">
      <alignment horizontal="center" shrinkToFit="1"/>
    </xf>
    <xf numFmtId="0" fontId="46" fillId="25" borderId="10" xfId="0" applyFont="1" applyFill="1" applyBorder="1" applyAlignment="1"/>
    <xf numFmtId="0" fontId="21" fillId="25" borderId="16" xfId="0" applyFont="1" applyFill="1" applyBorder="1" applyAlignment="1"/>
    <xf numFmtId="0" fontId="46" fillId="25" borderId="10" xfId="0" applyFont="1" applyFill="1" applyBorder="1" applyAlignment="1">
      <alignment horizontal="center" vertical="center" shrinkToFit="1"/>
    </xf>
    <xf numFmtId="0" fontId="46" fillId="25" borderId="10" xfId="0" applyFont="1" applyFill="1" applyBorder="1" applyAlignment="1">
      <alignment wrapText="1"/>
    </xf>
    <xf numFmtId="0" fontId="46" fillId="25" borderId="10" xfId="0" applyFont="1" applyFill="1" applyBorder="1" applyAlignment="1">
      <alignment horizontal="left"/>
    </xf>
    <xf numFmtId="0" fontId="46" fillId="25" borderId="10" xfId="0" applyFont="1" applyFill="1" applyBorder="1" applyAlignment="1">
      <alignment horizontal="left" vertical="center" wrapText="1"/>
    </xf>
    <xf numFmtId="0" fontId="46" fillId="25" borderId="10" xfId="0" applyFont="1" applyFill="1" applyBorder="1" applyAlignment="1">
      <alignment shrinkToFit="1"/>
    </xf>
    <xf numFmtId="0" fontId="46" fillId="25" borderId="10" xfId="0" applyNumberFormat="1" applyFont="1" applyFill="1" applyBorder="1" applyAlignment="1">
      <alignment horizontal="left"/>
    </xf>
    <xf numFmtId="0" fontId="46" fillId="25" borderId="10" xfId="0" applyFont="1" applyFill="1" applyBorder="1" applyAlignment="1">
      <alignment horizontal="center" shrinkToFit="1"/>
    </xf>
    <xf numFmtId="0" fontId="46" fillId="25" borderId="10" xfId="0" applyFont="1" applyFill="1" applyBorder="1" applyAlignment="1">
      <alignment horizontal="left" wrapText="1"/>
    </xf>
    <xf numFmtId="0" fontId="46" fillId="25" borderId="10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left" shrinkToFit="1"/>
    </xf>
    <xf numFmtId="0" fontId="21" fillId="25" borderId="10" xfId="0" applyFont="1" applyFill="1" applyBorder="1" applyAlignment="1">
      <alignment wrapText="1"/>
    </xf>
    <xf numFmtId="17" fontId="46" fillId="25" borderId="10" xfId="0" applyNumberFormat="1" applyFont="1" applyFill="1" applyBorder="1" applyAlignment="1">
      <alignment horizontal="left"/>
    </xf>
    <xf numFmtId="0" fontId="46" fillId="25" borderId="10" xfId="0" applyFont="1" applyFill="1" applyBorder="1" applyAlignment="1">
      <alignment wrapText="1" shrinkToFit="1"/>
    </xf>
    <xf numFmtId="0" fontId="21" fillId="25" borderId="10" xfId="0" applyFont="1" applyFill="1" applyBorder="1" applyAlignment="1">
      <alignment horizontal="left" vertical="center" wrapText="1"/>
    </xf>
    <xf numFmtId="165" fontId="46" fillId="25" borderId="10" xfId="0" applyNumberFormat="1" applyFont="1" applyFill="1" applyBorder="1" applyAlignment="1">
      <alignment horizontal="center" vertical="center"/>
    </xf>
    <xf numFmtId="1" fontId="46" fillId="25" borderId="10" xfId="0" applyNumberFormat="1" applyFont="1" applyFill="1" applyBorder="1" applyAlignment="1">
      <alignment horizontal="center" shrinkToFit="1"/>
    </xf>
    <xf numFmtId="0" fontId="46" fillId="25" borderId="0" xfId="0" applyFont="1" applyFill="1" applyAlignment="1">
      <alignment wrapText="1" shrinkToFit="1"/>
    </xf>
    <xf numFmtId="0" fontId="21" fillId="25" borderId="10" xfId="1" applyFont="1" applyFill="1" applyBorder="1" applyAlignment="1">
      <alignment wrapText="1"/>
    </xf>
    <xf numFmtId="0" fontId="46" fillId="25" borderId="10" xfId="1" applyFont="1" applyFill="1" applyBorder="1" applyAlignment="1">
      <alignment wrapText="1"/>
    </xf>
    <xf numFmtId="2" fontId="46" fillId="25" borderId="10" xfId="0" applyNumberFormat="1" applyFont="1" applyFill="1" applyBorder="1" applyAlignment="1">
      <alignment horizontal="center" wrapText="1" shrinkToFit="1"/>
    </xf>
    <xf numFmtId="0" fontId="46" fillId="25" borderId="0" xfId="0" applyFont="1" applyFill="1" applyBorder="1" applyAlignment="1">
      <alignment horizontal="center" shrinkToFit="1"/>
    </xf>
    <xf numFmtId="0" fontId="46" fillId="25" borderId="0" xfId="0" applyFont="1" applyFill="1" applyAlignment="1">
      <alignment horizontal="center" shrinkToFit="1"/>
    </xf>
    <xf numFmtId="1" fontId="46" fillId="25" borderId="10" xfId="0" applyNumberFormat="1" applyFont="1" applyFill="1" applyBorder="1" applyAlignment="1">
      <alignment horizontal="center" wrapText="1" shrinkToFit="1"/>
    </xf>
    <xf numFmtId="2" fontId="46" fillId="25" borderId="0" xfId="0" applyNumberFormat="1" applyFont="1" applyFill="1" applyAlignment="1">
      <alignment shrinkToFit="1"/>
    </xf>
    <xf numFmtId="0" fontId="46" fillId="25" borderId="10" xfId="52" applyNumberFormat="1" applyFont="1" applyFill="1" applyBorder="1" applyAlignment="1">
      <alignment vertical="top" wrapText="1"/>
    </xf>
    <xf numFmtId="2" fontId="46" fillId="25" borderId="10" xfId="0" applyNumberFormat="1" applyFont="1" applyFill="1" applyBorder="1" applyAlignment="1">
      <alignment horizontal="center" vertical="center" shrinkToFit="1"/>
    </xf>
    <xf numFmtId="0" fontId="46" fillId="25" borderId="19" xfId="52" applyNumberFormat="1" applyFont="1" applyFill="1" applyBorder="1" applyAlignment="1">
      <alignment vertical="top" wrapText="1"/>
    </xf>
    <xf numFmtId="0" fontId="46" fillId="25" borderId="19" xfId="53" applyNumberFormat="1" applyFont="1" applyFill="1" applyBorder="1" applyAlignment="1">
      <alignment vertical="top" wrapText="1"/>
    </xf>
    <xf numFmtId="0" fontId="46" fillId="25" borderId="18" xfId="0" applyFont="1" applyFill="1" applyBorder="1" applyAlignment="1">
      <alignment horizontal="left"/>
    </xf>
    <xf numFmtId="2" fontId="46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6" xfId="0" applyFont="1" applyFill="1" applyBorder="1" applyAlignment="1">
      <alignment horizontal="center" vertical="center" wrapText="1" shrinkToFit="1"/>
    </xf>
    <xf numFmtId="14" fontId="46" fillId="0" borderId="0" xfId="0" applyNumberFormat="1" applyFont="1" applyFill="1" applyBorder="1" applyAlignment="1">
      <alignment horizontal="center" vertical="center" wrapText="1" shrinkToFit="1"/>
    </xf>
    <xf numFmtId="1" fontId="46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left" vertical="center" wrapText="1" shrinkToFit="1"/>
    </xf>
    <xf numFmtId="0" fontId="46" fillId="25" borderId="19" xfId="0" applyFont="1" applyFill="1" applyBorder="1" applyAlignment="1">
      <alignment horizontal="left" vertical="center" wrapText="1"/>
    </xf>
    <xf numFmtId="0" fontId="46" fillId="25" borderId="19" xfId="0" applyFont="1" applyFill="1" applyBorder="1" applyAlignment="1">
      <alignment wrapText="1"/>
    </xf>
    <xf numFmtId="0" fontId="21" fillId="25" borderId="10" xfId="0" applyNumberFormat="1" applyFont="1" applyFill="1" applyBorder="1" applyAlignment="1">
      <alignment horizontal="left"/>
    </xf>
    <xf numFmtId="0" fontId="46" fillId="25" borderId="10" xfId="0" applyFont="1" applyFill="1" applyBorder="1" applyAlignment="1">
      <alignment horizontal="left" vertical="center" shrinkToFit="1"/>
    </xf>
    <xf numFmtId="3" fontId="46" fillId="25" borderId="10" xfId="0" applyNumberFormat="1" applyFont="1" applyFill="1" applyBorder="1" applyAlignment="1">
      <alignment horizontal="center" vertical="center" shrinkToFit="1"/>
    </xf>
    <xf numFmtId="0" fontId="21" fillId="25" borderId="10" xfId="0" applyFont="1" applyFill="1" applyBorder="1" applyAlignment="1">
      <alignment horizontal="center" vertical="center" shrinkToFit="1"/>
    </xf>
    <xf numFmtId="0" fontId="21" fillId="25" borderId="10" xfId="0" applyFont="1" applyFill="1" applyBorder="1" applyAlignment="1">
      <alignment wrapText="1" shrinkToFit="1"/>
    </xf>
    <xf numFmtId="2" fontId="46" fillId="25" borderId="0" xfId="0" applyNumberFormat="1" applyFont="1" applyFill="1" applyBorder="1" applyAlignment="1">
      <alignment horizontal="center" shrinkToFit="1"/>
    </xf>
    <xf numFmtId="0" fontId="46" fillId="0" borderId="10" xfId="0" applyFont="1" applyFill="1" applyBorder="1" applyAlignment="1">
      <alignment horizontal="left" vertical="center" wrapText="1"/>
    </xf>
    <xf numFmtId="49" fontId="46" fillId="25" borderId="10" xfId="49" applyNumberFormat="1" applyFont="1" applyFill="1" applyBorder="1" applyAlignment="1">
      <alignment horizontal="center" vertical="center" shrinkToFit="1"/>
    </xf>
    <xf numFmtId="165" fontId="46" fillId="25" borderId="10" xfId="0" applyNumberFormat="1" applyFont="1" applyFill="1" applyBorder="1" applyAlignment="1">
      <alignment horizontal="center" vertical="center" shrinkToFit="1"/>
    </xf>
    <xf numFmtId="0" fontId="46" fillId="25" borderId="0" xfId="0" applyFont="1" applyFill="1" applyAlignment="1">
      <alignment horizontal="left" shrinkToFit="1"/>
    </xf>
    <xf numFmtId="0" fontId="46" fillId="25" borderId="0" xfId="0" applyFont="1" applyFill="1"/>
    <xf numFmtId="0" fontId="46" fillId="25" borderId="0" xfId="0" applyFont="1" applyFill="1" applyBorder="1"/>
    <xf numFmtId="0" fontId="46" fillId="25" borderId="0" xfId="0" applyFont="1" applyFill="1" applyAlignment="1">
      <alignment horizontal="right" vertical="center" wrapText="1"/>
    </xf>
    <xf numFmtId="0" fontId="46" fillId="25" borderId="0" xfId="0" applyFont="1" applyFill="1" applyAlignment="1">
      <alignment horizontal="center" vertical="center" wrapText="1"/>
    </xf>
    <xf numFmtId="0" fontId="46" fillId="25" borderId="0" xfId="0" applyFont="1" applyFill="1" applyAlignment="1"/>
    <xf numFmtId="0" fontId="46" fillId="25" borderId="0" xfId="0" applyFont="1" applyFill="1" applyAlignment="1">
      <alignment horizontal="right" shrinkToFit="1"/>
    </xf>
    <xf numFmtId="0" fontId="21" fillId="25" borderId="0" xfId="0" applyFont="1" applyFill="1" applyAlignment="1">
      <alignment horizontal="center" shrinkToFit="1"/>
    </xf>
    <xf numFmtId="0" fontId="46" fillId="0" borderId="10" xfId="0" applyFont="1" applyFill="1" applyBorder="1" applyAlignment="1">
      <alignment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9" xfId="52" applyNumberFormat="1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center" vertical="center" wrapText="1" shrinkToFit="1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shrinkToFit="1"/>
    </xf>
    <xf numFmtId="2" fontId="46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0" fontId="46" fillId="0" borderId="0" xfId="0" applyFont="1" applyFill="1"/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shrinkToFit="1"/>
    </xf>
    <xf numFmtId="0" fontId="46" fillId="0" borderId="10" xfId="0" applyFont="1" applyFill="1" applyBorder="1" applyAlignment="1">
      <alignment horizontal="center" wrapText="1" shrinkToFit="1"/>
    </xf>
    <xf numFmtId="2" fontId="46" fillId="0" borderId="10" xfId="0" applyNumberFormat="1" applyFont="1" applyFill="1" applyBorder="1" applyAlignment="1">
      <alignment horizontal="center" shrinkToFit="1"/>
    </xf>
    <xf numFmtId="0" fontId="46" fillId="0" borderId="0" xfId="0" applyFont="1" applyFill="1" applyAlignment="1">
      <alignment shrinkToFit="1"/>
    </xf>
    <xf numFmtId="0" fontId="46" fillId="0" borderId="10" xfId="0" applyFont="1" applyFill="1" applyBorder="1" applyAlignment="1">
      <alignment horizontal="left" wrapText="1"/>
    </xf>
    <xf numFmtId="49" fontId="46" fillId="0" borderId="10" xfId="49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 vertical="center" shrinkToFit="1"/>
    </xf>
    <xf numFmtId="1" fontId="21" fillId="0" borderId="10" xfId="0" applyNumberFormat="1" applyFont="1" applyFill="1" applyBorder="1" applyAlignment="1">
      <alignment horizontal="center" shrinkToFit="1"/>
    </xf>
    <xf numFmtId="0" fontId="46" fillId="0" borderId="10" xfId="0" applyFont="1" applyFill="1" applyBorder="1" applyAlignment="1">
      <alignment horizontal="left"/>
    </xf>
    <xf numFmtId="165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shrinkToFit="1"/>
    </xf>
    <xf numFmtId="0" fontId="46" fillId="0" borderId="10" xfId="0" applyNumberFormat="1" applyFont="1" applyFill="1" applyBorder="1" applyAlignment="1">
      <alignment horizontal="left"/>
    </xf>
    <xf numFmtId="3" fontId="31" fillId="27" borderId="11" xfId="0" applyNumberFormat="1" applyFont="1" applyFill="1" applyBorder="1" applyAlignment="1">
      <alignment vertical="center" shrinkToFit="1"/>
    </xf>
    <xf numFmtId="0" fontId="24" fillId="25" borderId="10" xfId="43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horizontal="left" vertical="center" wrapText="1" shrinkToFit="1"/>
    </xf>
    <xf numFmtId="4" fontId="24" fillId="25" borderId="10" xfId="0" applyNumberFormat="1" applyFont="1" applyFill="1" applyBorder="1" applyAlignment="1">
      <alignment horizontal="center" vertical="center" wrapText="1"/>
    </xf>
    <xf numFmtId="1" fontId="24" fillId="25" borderId="10" xfId="46" applyNumberFormat="1" applyFont="1" applyFill="1" applyBorder="1" applyAlignment="1">
      <alignment horizontal="left" vertical="center" wrapText="1"/>
    </xf>
    <xf numFmtId="167" fontId="24" fillId="25" borderId="10" xfId="0" applyNumberFormat="1" applyFont="1" applyFill="1" applyBorder="1" applyAlignment="1">
      <alignment horizontal="center" vertical="center" wrapText="1" shrinkToFit="1"/>
    </xf>
    <xf numFmtId="3" fontId="31" fillId="27" borderId="10" xfId="0" applyNumberFormat="1" applyFont="1" applyFill="1" applyBorder="1" applyAlignment="1">
      <alignment vertical="center" shrinkToFit="1"/>
    </xf>
    <xf numFmtId="4" fontId="32" fillId="29" borderId="10" xfId="0" applyNumberFormat="1" applyFont="1" applyFill="1" applyBorder="1" applyAlignment="1">
      <alignment horizontal="center" vertical="center" wrapText="1" shrinkToFit="1"/>
    </xf>
    <xf numFmtId="4" fontId="32" fillId="27" borderId="10" xfId="0" applyNumberFormat="1" applyFont="1" applyFill="1" applyBorder="1" applyAlignment="1">
      <alignment horizontal="center" vertical="center" wrapText="1" shrinkToFit="1"/>
    </xf>
    <xf numFmtId="4" fontId="51" fillId="27" borderId="10" xfId="0" applyNumberFormat="1" applyFont="1" applyFill="1" applyBorder="1" applyAlignment="1">
      <alignment horizontal="right" wrapText="1" shrinkToFit="1"/>
    </xf>
    <xf numFmtId="4" fontId="51" fillId="27" borderId="10" xfId="0" applyNumberFormat="1" applyFont="1" applyFill="1" applyBorder="1" applyAlignment="1">
      <alignment shrinkToFit="1"/>
    </xf>
    <xf numFmtId="0" fontId="32" fillId="28" borderId="0" xfId="0" applyFont="1" applyFill="1" applyBorder="1" applyAlignment="1">
      <alignment horizontal="center" vertical="center" wrapText="1" shrinkToFit="1"/>
    </xf>
    <xf numFmtId="0" fontId="32" fillId="28" borderId="0" xfId="0" applyFont="1" applyFill="1" applyBorder="1" applyAlignment="1">
      <alignment horizontal="center" vertical="center" wrapText="1"/>
    </xf>
    <xf numFmtId="0" fontId="32" fillId="28" borderId="0" xfId="47" applyFont="1" applyFill="1" applyBorder="1" applyAlignment="1" applyProtection="1">
      <alignment horizontal="center" vertical="center" wrapText="1"/>
    </xf>
    <xf numFmtId="49" fontId="32" fillId="28" borderId="0" xfId="0" applyNumberFormat="1" applyFont="1" applyFill="1" applyBorder="1" applyAlignment="1">
      <alignment horizontal="center" vertical="center" wrapText="1" shrinkToFit="1"/>
    </xf>
    <xf numFmtId="0" fontId="33" fillId="28" borderId="0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left" vertical="center" wrapText="1"/>
    </xf>
    <xf numFmtId="49" fontId="24" fillId="25" borderId="13" xfId="0" applyNumberFormat="1" applyFont="1" applyFill="1" applyBorder="1" applyAlignment="1">
      <alignment horizontal="center" vertical="center" wrapText="1" shrinkToFit="1"/>
    </xf>
    <xf numFmtId="0" fontId="24" fillId="25" borderId="13" xfId="0" applyFont="1" applyFill="1" applyBorder="1" applyAlignment="1">
      <alignment horizontal="center" vertical="center" wrapText="1"/>
    </xf>
    <xf numFmtId="166" fontId="24" fillId="25" borderId="13" xfId="0" applyNumberFormat="1" applyFont="1" applyFill="1" applyBorder="1" applyAlignment="1">
      <alignment horizontal="center" vertical="center" wrapText="1" shrinkToFit="1"/>
    </xf>
    <xf numFmtId="0" fontId="24" fillId="24" borderId="13" xfId="0" applyFont="1" applyFill="1" applyBorder="1" applyAlignment="1">
      <alignment horizontal="center" vertical="center" wrapText="1" shrinkToFit="1"/>
    </xf>
    <xf numFmtId="2" fontId="24" fillId="25" borderId="13" xfId="0" applyNumberFormat="1" applyFont="1" applyFill="1" applyBorder="1" applyAlignment="1">
      <alignment horizontal="center" vertical="center" wrapText="1"/>
    </xf>
    <xf numFmtId="1" fontId="24" fillId="26" borderId="29" xfId="0" applyNumberFormat="1" applyFont="1" applyFill="1" applyBorder="1" applyAlignment="1">
      <alignment horizontal="center" vertical="center" wrapText="1"/>
    </xf>
    <xf numFmtId="164" fontId="32" fillId="0" borderId="13" xfId="0" applyNumberFormat="1" applyFont="1" applyFill="1" applyBorder="1" applyAlignment="1">
      <alignment horizontal="center" vertical="center" wrapText="1" shrinkToFit="1"/>
    </xf>
    <xf numFmtId="3" fontId="31" fillId="25" borderId="18" xfId="0" applyNumberFormat="1" applyFont="1" applyFill="1" applyBorder="1" applyAlignment="1">
      <alignment vertical="center" shrinkToFit="1"/>
    </xf>
    <xf numFmtId="4" fontId="32" fillId="0" borderId="0" xfId="0" applyNumberFormat="1" applyFont="1" applyFill="1" applyBorder="1" applyAlignment="1">
      <alignment horizontal="center" vertical="center" wrapText="1" shrinkToFit="1"/>
    </xf>
    <xf numFmtId="4" fontId="67" fillId="29" borderId="10" xfId="0" applyNumberFormat="1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wrapText="1" shrinkToFit="1"/>
    </xf>
    <xf numFmtId="0" fontId="37" fillId="0" borderId="10" xfId="0" applyFont="1" applyFill="1" applyBorder="1" applyAlignment="1">
      <alignment horizontal="center" wrapText="1" shrinkToFit="1"/>
    </xf>
    <xf numFmtId="0" fontId="51" fillId="0" borderId="0" xfId="0" applyFont="1" applyFill="1" applyBorder="1" applyAlignment="1">
      <alignment shrinkToFit="1"/>
    </xf>
    <xf numFmtId="0" fontId="51" fillId="0" borderId="0" xfId="0" applyFont="1" applyFill="1" applyAlignment="1">
      <alignment shrinkToFit="1"/>
    </xf>
    <xf numFmtId="17" fontId="37" fillId="0" borderId="10" xfId="0" applyNumberFormat="1" applyFont="1" applyFill="1" applyBorder="1" applyAlignment="1">
      <alignment horizontal="center" wrapText="1" shrinkToFit="1"/>
    </xf>
    <xf numFmtId="0" fontId="51" fillId="0" borderId="0" xfId="0" applyFont="1" applyFill="1" applyBorder="1" applyAlignment="1">
      <alignment horizontal="center" shrinkToFit="1"/>
    </xf>
    <xf numFmtId="0" fontId="51" fillId="0" borderId="0" xfId="0" applyFont="1" applyFill="1" applyAlignment="1">
      <alignment horizontal="center" shrinkToFit="1"/>
    </xf>
    <xf numFmtId="4" fontId="37" fillId="27" borderId="10" xfId="0" applyNumberFormat="1" applyFont="1" applyFill="1" applyBorder="1" applyAlignment="1">
      <alignment horizontal="right" wrapText="1" shrinkToFit="1"/>
    </xf>
    <xf numFmtId="49" fontId="37" fillId="30" borderId="18" xfId="0" applyNumberFormat="1" applyFont="1" applyFill="1" applyBorder="1" applyAlignment="1">
      <alignment horizontal="center" wrapText="1" shrinkToFit="1"/>
    </xf>
    <xf numFmtId="4" fontId="0" fillId="27" borderId="10" xfId="0" applyNumberFormat="1" applyFill="1" applyBorder="1" applyAlignment="1">
      <alignment horizontal="center" vertical="center" wrapText="1" shrinkToFit="1"/>
    </xf>
    <xf numFmtId="43" fontId="24" fillId="27" borderId="17" xfId="49" applyFont="1" applyFill="1" applyBorder="1" applyAlignment="1">
      <alignment horizontal="center" vertical="center" wrapText="1" shrinkToFit="1"/>
    </xf>
    <xf numFmtId="43" fontId="24" fillId="27" borderId="0" xfId="49" applyFont="1" applyFill="1" applyBorder="1" applyAlignment="1">
      <alignment horizontal="center" vertical="center" wrapText="1" shrinkToFit="1"/>
    </xf>
    <xf numFmtId="4" fontId="20" fillId="27" borderId="10" xfId="0" applyNumberFormat="1" applyFont="1" applyFill="1" applyBorder="1" applyAlignment="1">
      <alignment horizontal="center" vertical="center" wrapText="1" shrinkToFit="1"/>
    </xf>
    <xf numFmtId="4" fontId="20" fillId="27" borderId="19" xfId="0" applyNumberFormat="1" applyFont="1" applyFill="1" applyBorder="1" applyAlignment="1">
      <alignment horizontal="center" vertical="center" wrapText="1" shrinkToFit="1"/>
    </xf>
    <xf numFmtId="0" fontId="46" fillId="25" borderId="17" xfId="0" applyFont="1" applyFill="1" applyBorder="1" applyAlignment="1">
      <alignment horizontal="center" vertical="center" wrapText="1" shrinkToFit="1"/>
    </xf>
    <xf numFmtId="0" fontId="46" fillId="25" borderId="17" xfId="0" applyNumberFormat="1" applyFont="1" applyFill="1" applyBorder="1" applyAlignment="1">
      <alignment horizontal="left"/>
    </xf>
    <xf numFmtId="0" fontId="46" fillId="25" borderId="17" xfId="0" applyFont="1" applyFill="1" applyBorder="1" applyAlignment="1">
      <alignment horizontal="center" wrapText="1" shrinkToFit="1"/>
    </xf>
    <xf numFmtId="3" fontId="46" fillId="27" borderId="17" xfId="0" applyNumberFormat="1" applyFont="1" applyFill="1" applyBorder="1" applyAlignment="1">
      <alignment horizontal="center" shrinkToFit="1"/>
    </xf>
    <xf numFmtId="2" fontId="46" fillId="25" borderId="15" xfId="0" applyNumberFormat="1" applyFont="1" applyFill="1" applyBorder="1" applyAlignment="1">
      <alignment horizontal="center" shrinkToFit="1"/>
    </xf>
    <xf numFmtId="3" fontId="21" fillId="27" borderId="10" xfId="0" applyNumberFormat="1" applyFont="1" applyFill="1" applyBorder="1" applyAlignment="1">
      <alignment horizontal="center" shrinkToFit="1"/>
    </xf>
    <xf numFmtId="0" fontId="24" fillId="25" borderId="10" xfId="48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48" applyFont="1" applyFill="1" applyBorder="1" applyAlignment="1">
      <alignment vertical="top" wrapText="1"/>
    </xf>
    <xf numFmtId="0" fontId="24" fillId="0" borderId="10" xfId="48" applyFont="1" applyBorder="1" applyAlignment="1">
      <alignment vertical="center" wrapText="1"/>
    </xf>
    <xf numFmtId="0" fontId="24" fillId="0" borderId="10" xfId="48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44" fontId="0" fillId="0" borderId="10" xfId="0" applyNumberForma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3" fontId="24" fillId="0" borderId="13" xfId="0" applyNumberFormat="1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vertical="center" wrapText="1"/>
    </xf>
    <xf numFmtId="0" fontId="24" fillId="0" borderId="13" xfId="48" applyFont="1" applyFill="1" applyBorder="1" applyAlignment="1">
      <alignment vertical="center" wrapText="1"/>
    </xf>
    <xf numFmtId="0" fontId="24" fillId="24" borderId="17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0" fillId="0" borderId="18" xfId="0" applyFill="1" applyBorder="1" applyAlignment="1">
      <alignment horizontal="center" vertical="center" shrinkToFit="1"/>
    </xf>
    <xf numFmtId="4" fontId="20" fillId="27" borderId="13" xfId="0" applyNumberFormat="1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4" fontId="20" fillId="27" borderId="1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wrapText="1" shrinkToFit="1"/>
    </xf>
    <xf numFmtId="0" fontId="43" fillId="0" borderId="0" xfId="0" applyFont="1" applyAlignment="1">
      <alignment horizontal="left"/>
    </xf>
    <xf numFmtId="169" fontId="31" fillId="0" borderId="0" xfId="0" applyNumberFormat="1" applyFont="1"/>
    <xf numFmtId="49" fontId="37" fillId="0" borderId="10" xfId="0" applyNumberFormat="1" applyFont="1" applyFill="1" applyBorder="1" applyAlignment="1">
      <alignment horizontal="center" vertical="center" wrapText="1" shrinkToFit="1"/>
    </xf>
    <xf numFmtId="17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right" vertical="center" wrapText="1" shrinkToFit="1"/>
    </xf>
    <xf numFmtId="0" fontId="37" fillId="25" borderId="18" xfId="0" applyFont="1" applyFill="1" applyBorder="1" applyAlignment="1">
      <alignment horizontal="center" vertical="center" wrapText="1" shrinkToFit="1"/>
    </xf>
    <xf numFmtId="17" fontId="37" fillId="25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horizontal="left" vertical="center" wrapText="1" shrinkToFit="1"/>
    </xf>
    <xf numFmtId="0" fontId="32" fillId="0" borderId="10" xfId="0" applyFont="1" applyFill="1" applyBorder="1" applyAlignment="1">
      <alignment horizontal="left" vertical="center" wrapText="1" shrinkToFit="1"/>
    </xf>
    <xf numFmtId="0" fontId="37" fillId="0" borderId="18" xfId="0" applyFont="1" applyFill="1" applyBorder="1" applyAlignment="1">
      <alignment horizontal="center" vertical="center" wrapText="1" shrinkToFit="1"/>
    </xf>
    <xf numFmtId="0" fontId="37" fillId="0" borderId="16" xfId="0" applyFont="1" applyFill="1" applyBorder="1" applyAlignment="1">
      <alignment horizontal="center" vertical="center" wrapText="1" shrinkToFi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vertical="center" wrapText="1" shrinkToFit="1"/>
    </xf>
    <xf numFmtId="0" fontId="3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7" fillId="0" borderId="16" xfId="0" applyFont="1" applyFill="1" applyBorder="1" applyAlignment="1">
      <alignment vertical="center" wrapText="1" shrinkToFi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 shrinkToFit="1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 shrinkToFit="1"/>
    </xf>
    <xf numFmtId="0" fontId="37" fillId="0" borderId="18" xfId="0" applyFont="1" applyBorder="1" applyAlignment="1">
      <alignment horizontal="center" vertical="center"/>
    </xf>
    <xf numFmtId="0" fontId="37" fillId="25" borderId="16" xfId="0" applyFont="1" applyFill="1" applyBorder="1" applyAlignment="1">
      <alignment horizontal="left" vertical="center" wrapText="1" shrinkToFit="1"/>
    </xf>
    <xf numFmtId="49" fontId="37" fillId="0" borderId="10" xfId="0" applyNumberFormat="1" applyFont="1" applyBorder="1" applyAlignment="1">
      <alignment horizontal="center" vertical="center" wrapText="1" shrinkToFit="1"/>
    </xf>
    <xf numFmtId="3" fontId="37" fillId="0" borderId="10" xfId="0" applyNumberFormat="1" applyFont="1" applyBorder="1" applyAlignment="1">
      <alignment horizontal="center" vertical="center" wrapText="1" shrinkToFit="1"/>
    </xf>
    <xf numFmtId="164" fontId="37" fillId="0" borderId="10" xfId="0" applyNumberFormat="1" applyFont="1" applyBorder="1" applyAlignment="1">
      <alignment horizontal="center" vertical="center" wrapText="1" shrinkToFit="1"/>
    </xf>
    <xf numFmtId="1" fontId="37" fillId="0" borderId="10" xfId="0" applyNumberFormat="1" applyFont="1" applyBorder="1" applyAlignment="1">
      <alignment horizontal="center" vertical="center" wrapText="1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0" fontId="32" fillId="0" borderId="16" xfId="0" applyFont="1" applyFill="1" applyBorder="1" applyAlignment="1">
      <alignment horizontal="left" vertical="center" wrapText="1" shrinkToFit="1"/>
    </xf>
    <xf numFmtId="0" fontId="37" fillId="0" borderId="0" xfId="0" applyFont="1" applyAlignment="1">
      <alignment horizontal="left" shrinkToFit="1"/>
    </xf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69" fillId="0" borderId="12" xfId="0" applyFont="1" applyBorder="1" applyAlignment="1">
      <alignment horizontal="center" vertical="justify"/>
    </xf>
    <xf numFmtId="0" fontId="69" fillId="0" borderId="0" xfId="0" applyFont="1" applyBorder="1" applyAlignment="1">
      <alignment horizontal="center" vertical="justify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wrapText="1" shrinkToFit="1"/>
    </xf>
    <xf numFmtId="0" fontId="37" fillId="0" borderId="0" xfId="0" applyFont="1" applyFill="1" applyAlignment="1">
      <alignment horizontal="center"/>
    </xf>
    <xf numFmtId="0" fontId="37" fillId="0" borderId="18" xfId="0" applyFont="1" applyFill="1" applyBorder="1" applyAlignment="1">
      <alignment horizontal="center" wrapText="1" shrinkToFit="1"/>
    </xf>
    <xf numFmtId="0" fontId="37" fillId="0" borderId="17" xfId="0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horizontal="left" vertical="center" shrinkToFit="1"/>
    </xf>
    <xf numFmtId="0" fontId="37" fillId="0" borderId="0" xfId="0" applyFont="1" applyFill="1" applyAlignment="1">
      <alignment horizontal="left" vertical="center" shrinkToFit="1"/>
    </xf>
    <xf numFmtId="4" fontId="37" fillId="0" borderId="10" xfId="0" applyNumberFormat="1" applyFont="1" applyFill="1" applyBorder="1" applyAlignment="1">
      <alignment horizontal="center" vertical="center" wrapText="1" shrinkToFit="1"/>
    </xf>
    <xf numFmtId="4" fontId="37" fillId="0" borderId="18" xfId="0" applyNumberFormat="1" applyFont="1" applyFill="1" applyBorder="1" applyAlignment="1">
      <alignment horizontal="center" vertical="center" wrapText="1" shrinkToFit="1"/>
    </xf>
    <xf numFmtId="0" fontId="45" fillId="0" borderId="12" xfId="0" applyFont="1" applyBorder="1" applyAlignment="1">
      <alignment horizontal="center" vertical="justify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0" fillId="0" borderId="10" xfId="0" applyFill="1" applyBorder="1" applyAlignment="1">
      <alignment horizontal="center" vertical="center" shrinkToFit="1"/>
    </xf>
    <xf numFmtId="3" fontId="31" fillId="25" borderId="16" xfId="0" applyNumberFormat="1" applyFont="1" applyFill="1" applyBorder="1" applyAlignment="1">
      <alignment horizontal="left" vertical="center" shrinkToFit="1"/>
    </xf>
    <xf numFmtId="3" fontId="31" fillId="25" borderId="17" xfId="0" applyNumberFormat="1" applyFont="1" applyFill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justify"/>
    </xf>
    <xf numFmtId="0" fontId="44" fillId="0" borderId="0" xfId="0" applyFont="1" applyBorder="1" applyAlignment="1">
      <alignment horizontal="center" vertical="justify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/>
    </xf>
    <xf numFmtId="0" fontId="24" fillId="0" borderId="19" xfId="0" applyFont="1" applyFill="1" applyBorder="1" applyAlignment="1">
      <alignment horizontal="center" vertical="center" wrapText="1" shrinkToFit="1"/>
    </xf>
    <xf numFmtId="0" fontId="45" fillId="0" borderId="0" xfId="0" applyFont="1" applyFill="1" applyBorder="1" applyAlignment="1">
      <alignment horizontal="center" vertical="justify"/>
    </xf>
    <xf numFmtId="0" fontId="45" fillId="0" borderId="12" xfId="0" applyFont="1" applyFill="1" applyBorder="1" applyAlignment="1">
      <alignment horizontal="center" vertical="justify"/>
    </xf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66" fillId="25" borderId="12" xfId="0" applyFont="1" applyFill="1" applyBorder="1" applyAlignment="1">
      <alignment horizontal="center" vertical="justify"/>
    </xf>
    <xf numFmtId="0" fontId="66" fillId="25" borderId="0" xfId="0" applyFont="1" applyFill="1" applyBorder="1" applyAlignment="1">
      <alignment horizontal="center" vertical="justify"/>
    </xf>
    <xf numFmtId="0" fontId="46" fillId="25" borderId="11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left" vertical="center" wrapText="1" shrinkToFit="1"/>
    </xf>
    <xf numFmtId="0" fontId="46" fillId="25" borderId="13" xfId="0" applyFont="1" applyFill="1" applyBorder="1" applyAlignment="1">
      <alignment horizontal="center" vertical="center" wrapText="1" shrinkToFit="1"/>
    </xf>
    <xf numFmtId="0" fontId="46" fillId="25" borderId="10" xfId="0" applyFont="1" applyFill="1" applyBorder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27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 wrapText="1" shrinkToFit="1"/>
    </xf>
    <xf numFmtId="0" fontId="38" fillId="0" borderId="16" xfId="0" applyFont="1" applyBorder="1" applyAlignment="1">
      <alignment horizontal="left" wrapText="1" shrinkToFit="1"/>
    </xf>
    <xf numFmtId="0" fontId="38" fillId="0" borderId="17" xfId="0" applyFont="1" applyBorder="1" applyAlignment="1">
      <alignment horizontal="left" wrapText="1" shrinkToFit="1"/>
    </xf>
    <xf numFmtId="0" fontId="25" fillId="0" borderId="16" xfId="0" applyFont="1" applyBorder="1" applyAlignment="1">
      <alignment horizontal="center" wrapText="1" shrinkToFit="1"/>
    </xf>
    <xf numFmtId="0" fontId="25" fillId="0" borderId="17" xfId="0" applyFont="1" applyBorder="1" applyAlignment="1">
      <alignment horizontal="center" wrapText="1" shrinkToFit="1"/>
    </xf>
    <xf numFmtId="0" fontId="25" fillId="0" borderId="18" xfId="0" applyFont="1" applyBorder="1" applyAlignment="1">
      <alignment horizontal="center" wrapText="1" shrinkToFit="1"/>
    </xf>
    <xf numFmtId="0" fontId="68" fillId="0" borderId="16" xfId="47" applyFont="1" applyBorder="1" applyAlignment="1" applyProtection="1">
      <alignment horizontal="center" wrapText="1" shrinkToFit="1"/>
    </xf>
    <xf numFmtId="0" fontId="38" fillId="0" borderId="17" xfId="0" applyFont="1" applyBorder="1" applyAlignment="1">
      <alignment horizontal="center" wrapText="1" shrinkToFit="1"/>
    </xf>
    <xf numFmtId="0" fontId="38" fillId="0" borderId="18" xfId="0" applyFont="1" applyBorder="1" applyAlignment="1">
      <alignment horizontal="center" wrapText="1" shrinkToFit="1"/>
    </xf>
    <xf numFmtId="0" fontId="38" fillId="0" borderId="10" xfId="0" applyFont="1" applyBorder="1" applyAlignment="1">
      <alignment horizontal="left" wrapText="1" shrinkToFit="1"/>
    </xf>
    <xf numFmtId="0" fontId="0" fillId="0" borderId="19" xfId="0" applyBorder="1" applyAlignment="1">
      <alignment horizontal="center" vertical="center" textRotation="90" wrapText="1"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vertical="center" wrapText="1" shrinkToFit="1"/>
    </xf>
    <xf numFmtId="0" fontId="24" fillId="0" borderId="0" xfId="0" applyFont="1" applyAlignment="1"/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30" borderId="16" xfId="0" applyFill="1" applyBorder="1" applyAlignment="1">
      <alignment horizontal="center" vertical="center" wrapText="1" shrinkToFit="1"/>
    </xf>
    <xf numFmtId="0" fontId="0" fillId="30" borderId="17" xfId="0" applyFill="1" applyBorder="1" applyAlignment="1">
      <alignment horizontal="center" vertical="center" wrapText="1" shrinkToFit="1"/>
    </xf>
    <xf numFmtId="0" fontId="0" fillId="30" borderId="18" xfId="0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textRotation="90" wrapText="1" shrinkToFit="1"/>
    </xf>
    <xf numFmtId="0" fontId="0" fillId="0" borderId="13" xfId="0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wrapText="1" shrinkToFit="1"/>
    </xf>
    <xf numFmtId="0" fontId="24" fillId="24" borderId="17" xfId="0" applyFont="1" applyFill="1" applyBorder="1" applyAlignment="1">
      <alignment horizontal="center" vertical="center" wrapText="1" shrinkToFit="1"/>
    </xf>
    <xf numFmtId="0" fontId="24" fillId="24" borderId="18" xfId="0" applyFont="1" applyFill="1" applyBorder="1" applyAlignment="1">
      <alignment horizontal="center" vertical="center" wrapText="1" shrinkToFit="1"/>
    </xf>
    <xf numFmtId="0" fontId="24" fillId="24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45" fillId="0" borderId="0" xfId="0" applyFont="1" applyBorder="1" applyAlignment="1">
      <alignment vertical="justify"/>
    </xf>
    <xf numFmtId="0" fontId="45" fillId="0" borderId="12" xfId="0" applyFont="1" applyBorder="1" applyAlignment="1">
      <alignment horizontal="center" vertical="justify"/>
    </xf>
    <xf numFmtId="0" fontId="45" fillId="0" borderId="0" xfId="0" applyFont="1" applyBorder="1" applyAlignment="1">
      <alignment horizontal="center" vertical="justify"/>
    </xf>
    <xf numFmtId="0" fontId="24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wrapText="1" shrinkToFit="1"/>
    </xf>
    <xf numFmtId="0" fontId="24" fillId="0" borderId="17" xfId="0" applyFont="1" applyBorder="1" applyAlignment="1">
      <alignment horizontal="left" wrapText="1" shrinkToFit="1"/>
    </xf>
    <xf numFmtId="0" fontId="24" fillId="0" borderId="18" xfId="0" applyFont="1" applyBorder="1" applyAlignment="1">
      <alignment horizontal="left" wrapText="1" shrinkToFit="1"/>
    </xf>
    <xf numFmtId="0" fontId="24" fillId="0" borderId="13" xfId="0" applyFont="1" applyBorder="1" applyAlignment="1">
      <alignment horizontal="left" wrapText="1" shrinkToFit="1"/>
    </xf>
    <xf numFmtId="3" fontId="31" fillId="25" borderId="23" xfId="0" applyNumberFormat="1" applyFont="1" applyFill="1" applyBorder="1" applyAlignment="1">
      <alignment horizontal="left" vertical="center" shrinkToFit="1"/>
    </xf>
    <xf numFmtId="3" fontId="31" fillId="25" borderId="11" xfId="0" applyNumberFormat="1" applyFont="1" applyFill="1" applyBorder="1" applyAlignment="1">
      <alignment horizontal="left" vertical="center" shrinkToFit="1"/>
    </xf>
    <xf numFmtId="0" fontId="31" fillId="30" borderId="10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90" wrapText="1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 shrinkToFit="1"/>
    </xf>
    <xf numFmtId="0" fontId="31" fillId="30" borderId="10" xfId="0" applyFont="1" applyFill="1" applyBorder="1" applyAlignment="1">
      <alignment horizontal="left" vertical="center" wrapText="1" shrinkToFit="1"/>
    </xf>
    <xf numFmtId="0" fontId="24" fillId="0" borderId="0" xfId="0" applyFont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textRotation="90" wrapText="1" shrinkToFit="1"/>
    </xf>
    <xf numFmtId="0" fontId="24" fillId="0" borderId="16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164" fontId="24" fillId="0" borderId="16" xfId="0" applyNumberFormat="1" applyFont="1" applyBorder="1" applyAlignment="1">
      <alignment horizontal="center" vertical="center" wrapText="1" shrinkToFit="1"/>
    </xf>
    <xf numFmtId="164" fontId="24" fillId="0" borderId="18" xfId="0" applyNumberFormat="1" applyFont="1" applyBorder="1" applyAlignment="1">
      <alignment horizontal="center" vertical="center" wrapText="1" shrinkToFit="1"/>
    </xf>
    <xf numFmtId="0" fontId="0" fillId="30" borderId="10" xfId="0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2" fillId="0" borderId="17" xfId="0" applyFont="1" applyFill="1" applyBorder="1" applyAlignment="1">
      <alignment horizontal="center" vertical="center" wrapText="1" shrinkToFit="1"/>
    </xf>
    <xf numFmtId="0" fontId="32" fillId="0" borderId="18" xfId="0" applyFont="1" applyFill="1" applyBorder="1" applyAlignment="1">
      <alignment horizontal="center" vertical="center" wrapText="1" shrinkToFit="1"/>
    </xf>
    <xf numFmtId="0" fontId="32" fillId="28" borderId="16" xfId="0" applyFont="1" applyFill="1" applyBorder="1" applyAlignment="1">
      <alignment horizontal="center" vertical="center" wrapText="1" shrinkToFit="1"/>
    </xf>
    <xf numFmtId="0" fontId="32" fillId="28" borderId="17" xfId="0" applyFont="1" applyFill="1" applyBorder="1" applyAlignment="1">
      <alignment horizontal="center" vertical="center" wrapText="1" shrinkToFit="1"/>
    </xf>
    <xf numFmtId="0" fontId="32" fillId="28" borderId="18" xfId="0" applyFont="1" applyFill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27" fillId="0" borderId="0" xfId="0" applyFont="1" applyBorder="1" applyAlignment="1">
      <alignment horizontal="center" wrapText="1" shrinkToFit="1"/>
    </xf>
    <xf numFmtId="0" fontId="23" fillId="0" borderId="0" xfId="0" applyFont="1" applyBorder="1" applyAlignment="1">
      <alignment horizontal="center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14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19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textRotation="90" wrapText="1" shrinkToFit="1"/>
    </xf>
    <xf numFmtId="0" fontId="0" fillId="28" borderId="19" xfId="0" applyFont="1" applyFill="1" applyBorder="1" applyAlignment="1">
      <alignment horizontal="center" vertical="center" textRotation="90" wrapText="1" shrinkToFit="1"/>
    </xf>
    <xf numFmtId="0" fontId="0" fillId="28" borderId="14" xfId="0" applyFont="1" applyFill="1" applyBorder="1" applyAlignment="1">
      <alignment shrinkToFit="1"/>
    </xf>
    <xf numFmtId="0" fontId="0" fillId="28" borderId="13" xfId="0" applyFont="1" applyFill="1" applyBorder="1" applyAlignment="1">
      <alignment shrinkToFit="1"/>
    </xf>
    <xf numFmtId="0" fontId="0" fillId="0" borderId="16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30" borderId="21" xfId="0" applyFont="1" applyFill="1" applyBorder="1" applyAlignment="1">
      <alignment horizontal="center" vertical="center" wrapText="1" shrinkToFit="1"/>
    </xf>
    <xf numFmtId="0" fontId="0" fillId="30" borderId="12" xfId="0" applyFont="1" applyFill="1" applyBorder="1" applyAlignment="1">
      <alignment horizontal="center" vertical="center" wrapText="1" shrinkToFit="1"/>
    </xf>
    <xf numFmtId="0" fontId="32" fillId="30" borderId="28" xfId="0" applyFont="1" applyFill="1" applyBorder="1" applyAlignment="1">
      <alignment horizontal="center" vertical="center" wrapText="1" shrinkToFit="1"/>
    </xf>
    <xf numFmtId="0" fontId="32" fillId="30" borderId="0" xfId="0" applyFont="1" applyFill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4" fillId="0" borderId="0" xfId="0" applyFont="1" applyBorder="1" applyAlignment="1">
      <alignment vertical="justify"/>
    </xf>
    <xf numFmtId="0" fontId="44" fillId="0" borderId="12" xfId="0" applyFont="1" applyBorder="1" applyAlignment="1">
      <alignment horizontal="center" vertical="justify"/>
    </xf>
    <xf numFmtId="0" fontId="44" fillId="0" borderId="0" xfId="0" applyFont="1" applyBorder="1" applyAlignment="1">
      <alignment horizontal="center" vertical="justify"/>
    </xf>
    <xf numFmtId="0" fontId="47" fillId="0" borderId="16" xfId="0" applyFont="1" applyBorder="1" applyAlignment="1">
      <alignment horizontal="left" wrapText="1" shrinkToFit="1"/>
    </xf>
    <xf numFmtId="0" fontId="47" fillId="0" borderId="17" xfId="0" applyFont="1" applyBorder="1" applyAlignment="1">
      <alignment horizontal="left" wrapText="1" shrinkToFit="1"/>
    </xf>
    <xf numFmtId="0" fontId="48" fillId="0" borderId="10" xfId="0" applyFont="1" applyBorder="1" applyAlignment="1">
      <alignment horizontal="left" wrapText="1" shrinkToFit="1"/>
    </xf>
    <xf numFmtId="0" fontId="29" fillId="25" borderId="16" xfId="47" applyFill="1" applyBorder="1" applyAlignment="1" applyProtection="1">
      <alignment horizontal="left" shrinkToFit="1"/>
    </xf>
    <xf numFmtId="0" fontId="40" fillId="25" borderId="17" xfId="0" applyFont="1" applyFill="1" applyBorder="1" applyAlignment="1">
      <alignment horizontal="left" shrinkToFit="1"/>
    </xf>
    <xf numFmtId="0" fontId="49" fillId="0" borderId="10" xfId="0" applyFont="1" applyBorder="1" applyAlignment="1">
      <alignment horizontal="center" vertical="center" textRotation="90" wrapText="1" shrinkToFit="1"/>
    </xf>
    <xf numFmtId="0" fontId="49" fillId="0" borderId="10" xfId="0" applyFont="1" applyBorder="1" applyAlignment="1">
      <alignment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shrinkToFit="1"/>
    </xf>
    <xf numFmtId="0" fontId="47" fillId="0" borderId="10" xfId="0" applyFont="1" applyBorder="1" applyAlignment="1">
      <alignment horizontal="left" wrapText="1" shrinkToFit="1"/>
    </xf>
    <xf numFmtId="4" fontId="49" fillId="0" borderId="10" xfId="0" applyNumberFormat="1" applyFont="1" applyBorder="1" applyAlignment="1">
      <alignment horizontal="right" vertical="center" textRotation="90" wrapText="1" shrinkToFit="1"/>
    </xf>
    <xf numFmtId="0" fontId="49" fillId="0" borderId="10" xfId="0" applyFont="1" applyBorder="1" applyAlignment="1">
      <alignment vertical="center" textRotation="90" wrapText="1" shrinkToFit="1"/>
    </xf>
    <xf numFmtId="0" fontId="49" fillId="0" borderId="10" xfId="0" applyFont="1" applyBorder="1" applyAlignment="1">
      <alignment horizontal="right" vertical="center" textRotation="90" wrapText="1" shrinkToFit="1"/>
    </xf>
    <xf numFmtId="0" fontId="49" fillId="0" borderId="10" xfId="0" applyFont="1" applyBorder="1" applyAlignment="1">
      <alignment horizontal="right" shrinkToFit="1"/>
    </xf>
    <xf numFmtId="0" fontId="24" fillId="0" borderId="0" xfId="0" applyFont="1" applyAlignment="1">
      <alignment horizontal="right" wrapText="1"/>
    </xf>
    <xf numFmtId="0" fontId="24" fillId="0" borderId="11" xfId="0" applyFont="1" applyBorder="1" applyAlignment="1">
      <alignment horizontal="left"/>
    </xf>
    <xf numFmtId="0" fontId="20" fillId="30" borderId="16" xfId="0" applyFont="1" applyFill="1" applyBorder="1" applyAlignment="1">
      <alignment horizontal="center" vertical="center" wrapText="1" shrinkToFit="1"/>
    </xf>
    <xf numFmtId="0" fontId="20" fillId="30" borderId="17" xfId="0" applyFont="1" applyFill="1" applyBorder="1" applyAlignment="1">
      <alignment horizontal="center" vertical="center" wrapText="1" shrinkToFit="1"/>
    </xf>
    <xf numFmtId="0" fontId="20" fillId="30" borderId="18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shrinkToFit="1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left" wrapText="1"/>
    </xf>
    <xf numFmtId="0" fontId="35" fillId="0" borderId="0" xfId="0" applyFont="1" applyBorder="1" applyAlignment="1">
      <alignment vertical="justify"/>
    </xf>
    <xf numFmtId="0" fontId="35" fillId="0" borderId="12" xfId="0" applyFont="1" applyBorder="1" applyAlignment="1">
      <alignment horizontal="center" vertical="justify"/>
    </xf>
    <xf numFmtId="0" fontId="24" fillId="0" borderId="0" xfId="0" applyFont="1" applyAlignment="1">
      <alignment horizontal="left" vertical="center" wrapText="1"/>
    </xf>
    <xf numFmtId="0" fontId="35" fillId="0" borderId="0" xfId="0" applyFont="1" applyBorder="1" applyAlignment="1">
      <alignment horizontal="right" vertical="justify"/>
    </xf>
    <xf numFmtId="0" fontId="24" fillId="0" borderId="11" xfId="0" applyFont="1" applyBorder="1" applyAlignment="1">
      <alignment horizontal="center"/>
    </xf>
    <xf numFmtId="0" fontId="34" fillId="0" borderId="16" xfId="0" applyFont="1" applyBorder="1" applyAlignment="1">
      <alignment horizontal="center" wrapText="1" shrinkToFit="1"/>
    </xf>
    <xf numFmtId="0" fontId="34" fillId="0" borderId="17" xfId="0" applyFont="1" applyBorder="1" applyAlignment="1">
      <alignment wrapText="1" shrinkToFit="1"/>
    </xf>
    <xf numFmtId="0" fontId="34" fillId="0" borderId="18" xfId="0" applyFont="1" applyBorder="1" applyAlignment="1">
      <alignment wrapText="1" shrinkToFit="1"/>
    </xf>
    <xf numFmtId="0" fontId="70" fillId="0" borderId="16" xfId="47" applyFont="1" applyBorder="1" applyAlignment="1" applyProtection="1">
      <alignment horizontal="center" wrapText="1" shrinkToFit="1"/>
    </xf>
    <xf numFmtId="0" fontId="51" fillId="27" borderId="12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51" fillId="27" borderId="16" xfId="0" applyFont="1" applyFill="1" applyBorder="1" applyAlignment="1">
      <alignment horizontal="center" vertical="center" wrapText="1" shrinkToFit="1"/>
    </xf>
    <xf numFmtId="0" fontId="37" fillId="27" borderId="17" xfId="0" applyFont="1" applyFill="1" applyBorder="1" applyAlignment="1">
      <alignment horizontal="center" vertical="center" wrapText="1" shrinkToFit="1"/>
    </xf>
    <xf numFmtId="0" fontId="37" fillId="27" borderId="18" xfId="0" applyFont="1" applyFill="1" applyBorder="1" applyAlignment="1">
      <alignment horizontal="center" vertical="center" wrapText="1" shrinkToFit="1"/>
    </xf>
    <xf numFmtId="0" fontId="37" fillId="27" borderId="16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69" fillId="0" borderId="0" xfId="0" applyFont="1" applyBorder="1" applyAlignment="1">
      <alignment vertical="justify"/>
    </xf>
    <xf numFmtId="0" fontId="69" fillId="0" borderId="12" xfId="0" applyFont="1" applyBorder="1" applyAlignment="1">
      <alignment horizontal="center" vertical="justify"/>
    </xf>
    <xf numFmtId="0" fontId="69" fillId="0" borderId="0" xfId="0" applyFont="1" applyBorder="1" applyAlignment="1">
      <alignment horizontal="center" vertical="justify"/>
    </xf>
    <xf numFmtId="0" fontId="37" fillId="0" borderId="0" xfId="0" applyFont="1" applyAlignment="1"/>
    <xf numFmtId="0" fontId="55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9" fillId="0" borderId="16" xfId="47" applyBorder="1" applyAlignment="1" applyProtection="1">
      <alignment horizontal="left" wrapText="1" shrinkToFit="1"/>
    </xf>
    <xf numFmtId="0" fontId="31" fillId="30" borderId="21" xfId="0" applyFont="1" applyFill="1" applyBorder="1" applyAlignment="1">
      <alignment horizontal="center" vertical="center" wrapText="1" shrinkToFit="1"/>
    </xf>
    <xf numFmtId="0" fontId="31" fillId="30" borderId="12" xfId="0" applyFont="1" applyFill="1" applyBorder="1" applyAlignment="1">
      <alignment horizontal="center" vertical="center" wrapText="1" shrinkToFit="1"/>
    </xf>
    <xf numFmtId="0" fontId="31" fillId="30" borderId="20" xfId="0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wrapText="1" shrinkToFit="1"/>
    </xf>
    <xf numFmtId="0" fontId="20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textRotation="90" wrapText="1" shrinkToFit="1"/>
    </xf>
    <xf numFmtId="0" fontId="24" fillId="0" borderId="13" xfId="0" applyFont="1" applyFill="1" applyBorder="1" applyAlignment="1">
      <alignment horizontal="center" vertical="center" textRotation="90" wrapText="1" shrinkToFit="1"/>
    </xf>
    <xf numFmtId="0" fontId="31" fillId="30" borderId="16" xfId="0" applyFont="1" applyFill="1" applyBorder="1" applyAlignment="1">
      <alignment horizontal="center" vertical="center" wrapText="1" shrinkToFit="1"/>
    </xf>
    <xf numFmtId="0" fontId="31" fillId="30" borderId="17" xfId="0" applyFont="1" applyFill="1" applyBorder="1" applyAlignment="1">
      <alignment horizontal="center" vertical="center" wrapText="1" shrinkToFit="1"/>
    </xf>
    <xf numFmtId="0" fontId="31" fillId="30" borderId="18" xfId="0" applyFont="1" applyFill="1" applyBorder="1" applyAlignment="1">
      <alignment horizontal="center" vertical="center" wrapText="1" shrinkToFit="1"/>
    </xf>
    <xf numFmtId="0" fontId="24" fillId="0" borderId="28" xfId="48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center" wrapText="1"/>
    </xf>
    <xf numFmtId="0" fontId="24" fillId="0" borderId="0" xfId="0" applyFont="1" applyAlignment="1">
      <alignment horizontal="left" vertical="distributed"/>
    </xf>
    <xf numFmtId="0" fontId="59" fillId="0" borderId="16" xfId="51" applyFont="1" applyBorder="1" applyAlignment="1" applyProtection="1">
      <alignment horizontal="center" wrapText="1" shrinkToFit="1"/>
    </xf>
    <xf numFmtId="0" fontId="38" fillId="0" borderId="16" xfId="0" applyFont="1" applyFill="1" applyBorder="1" applyAlignment="1">
      <alignment horizontal="left" wrapText="1" shrinkToFit="1"/>
    </xf>
    <xf numFmtId="0" fontId="38" fillId="0" borderId="17" xfId="0" applyFont="1" applyFill="1" applyBorder="1" applyAlignment="1">
      <alignment horizontal="left" wrapText="1" shrinkToFit="1"/>
    </xf>
    <xf numFmtId="0" fontId="25" fillId="0" borderId="16" xfId="0" applyFont="1" applyBorder="1" applyAlignment="1">
      <alignment horizontal="left" wrapText="1" shrinkToFit="1"/>
    </xf>
    <xf numFmtId="0" fontId="25" fillId="0" borderId="17" xfId="0" applyFont="1" applyBorder="1" applyAlignment="1">
      <alignment horizontal="left" wrapText="1" shrinkToFit="1"/>
    </xf>
    <xf numFmtId="0" fontId="27" fillId="0" borderId="0" xfId="0" applyFont="1" applyFill="1" applyAlignment="1">
      <alignment horizontal="left" wrapText="1" shrinkToFit="1"/>
    </xf>
    <xf numFmtId="0" fontId="0" fillId="0" borderId="0" xfId="0" applyFill="1" applyAlignment="1">
      <alignment horizontal="left" wrapText="1" shrinkToFit="1"/>
    </xf>
    <xf numFmtId="0" fontId="27" fillId="0" borderId="0" xfId="0" applyFont="1" applyFill="1" applyAlignment="1">
      <alignment horizontal="center" wrapText="1" shrinkToFit="1"/>
    </xf>
    <xf numFmtId="0" fontId="23" fillId="0" borderId="0" xfId="0" applyFont="1" applyFill="1" applyAlignment="1">
      <alignment horizontal="center" wrapText="1" shrinkToFit="1"/>
    </xf>
    <xf numFmtId="0" fontId="25" fillId="25" borderId="16" xfId="0" applyFont="1" applyFill="1" applyBorder="1" applyAlignment="1">
      <alignment horizontal="left" wrapText="1" shrinkToFit="1"/>
    </xf>
    <xf numFmtId="0" fontId="25" fillId="25" borderId="17" xfId="0" applyFont="1" applyFill="1" applyBorder="1" applyAlignment="1">
      <alignment horizontal="left" wrapText="1" shrinkToFit="1"/>
    </xf>
    <xf numFmtId="0" fontId="38" fillId="25" borderId="16" xfId="0" applyFont="1" applyFill="1" applyBorder="1" applyAlignment="1">
      <alignment horizontal="left" wrapText="1" shrinkToFit="1"/>
    </xf>
    <xf numFmtId="0" fontId="38" fillId="25" borderId="17" xfId="0" applyFont="1" applyFill="1" applyBorder="1" applyAlignment="1">
      <alignment horizontal="left" wrapText="1" shrinkToFit="1"/>
    </xf>
    <xf numFmtId="0" fontId="0" fillId="0" borderId="19" xfId="0" applyFill="1" applyBorder="1" applyAlignment="1">
      <alignment horizontal="center" vertical="center" textRotation="90" wrapText="1" shrinkToFit="1"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38" fillId="0" borderId="10" xfId="0" applyFont="1" applyFill="1" applyBorder="1" applyAlignment="1">
      <alignment horizontal="left" wrapText="1" shrinkToFit="1"/>
    </xf>
    <xf numFmtId="0" fontId="0" fillId="0" borderId="13" xfId="0" applyFill="1" applyBorder="1" applyAlignment="1">
      <alignment horizontal="center" vertical="center" textRotation="90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8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shrinkToFit="1"/>
    </xf>
    <xf numFmtId="0" fontId="0" fillId="0" borderId="17" xfId="0" applyFill="1" applyBorder="1" applyAlignment="1">
      <alignment horizontal="center" shrinkToFit="1"/>
    </xf>
    <xf numFmtId="0" fontId="0" fillId="0" borderId="18" xfId="0" applyFill="1" applyBorder="1" applyAlignment="1">
      <alignment horizontal="center" shrinkToFit="1"/>
    </xf>
    <xf numFmtId="0" fontId="20" fillId="0" borderId="16" xfId="0" applyFont="1" applyFill="1" applyBorder="1" applyAlignment="1">
      <alignment horizontal="left" vertical="center" wrapText="1" shrinkToFit="1"/>
    </xf>
    <xf numFmtId="0" fontId="20" fillId="0" borderId="17" xfId="0" applyFont="1" applyFill="1" applyBorder="1" applyAlignment="1">
      <alignment horizontal="left" vertical="center" wrapText="1" shrinkToFit="1"/>
    </xf>
    <xf numFmtId="0" fontId="20" fillId="0" borderId="18" xfId="0" applyFont="1" applyFill="1" applyBorder="1" applyAlignment="1">
      <alignment horizontal="left" vertical="center" wrapText="1" shrinkToFit="1"/>
    </xf>
    <xf numFmtId="0" fontId="0" fillId="0" borderId="20" xfId="0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20" fillId="0" borderId="21" xfId="0" applyFont="1" applyFill="1" applyBorder="1" applyAlignment="1">
      <alignment horizontal="left" vertical="center" wrapText="1" shrinkToFit="1"/>
    </xf>
    <xf numFmtId="0" fontId="20" fillId="0" borderId="12" xfId="0" applyFont="1" applyFill="1" applyBorder="1" applyAlignment="1">
      <alignment horizontal="left" vertical="center" wrapText="1" shrinkToFit="1"/>
    </xf>
    <xf numFmtId="0" fontId="20" fillId="0" borderId="2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shrinkToFit="1"/>
    </xf>
    <xf numFmtId="0" fontId="24" fillId="0" borderId="0" xfId="0" applyFont="1" applyFill="1" applyAlignment="1"/>
    <xf numFmtId="0" fontId="43" fillId="0" borderId="11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justify"/>
    </xf>
    <xf numFmtId="0" fontId="45" fillId="0" borderId="12" xfId="0" applyFont="1" applyFill="1" applyBorder="1" applyAlignment="1">
      <alignment horizontal="center" vertical="justify"/>
    </xf>
    <xf numFmtId="0" fontId="45" fillId="0" borderId="0" xfId="0" applyFont="1" applyFill="1" applyBorder="1" applyAlignment="1">
      <alignment horizontal="center" vertical="justify"/>
    </xf>
    <xf numFmtId="0" fontId="46" fillId="25" borderId="16" xfId="0" applyFont="1" applyFill="1" applyBorder="1" applyAlignment="1">
      <alignment horizontal="left" wrapText="1" shrinkToFit="1"/>
    </xf>
    <xf numFmtId="0" fontId="46" fillId="25" borderId="17" xfId="0" applyFont="1" applyFill="1" applyBorder="1" applyAlignment="1">
      <alignment horizontal="left" wrapText="1" shrinkToFit="1"/>
    </xf>
    <xf numFmtId="0" fontId="46" fillId="25" borderId="16" xfId="0" applyFont="1" applyFill="1" applyBorder="1" applyAlignment="1">
      <alignment horizontal="center" wrapText="1" shrinkToFit="1"/>
    </xf>
    <xf numFmtId="0" fontId="46" fillId="25" borderId="17" xfId="0" applyFont="1" applyFill="1" applyBorder="1" applyAlignment="1">
      <alignment horizontal="center" wrapText="1" shrinkToFit="1"/>
    </xf>
    <xf numFmtId="0" fontId="21" fillId="25" borderId="0" xfId="0" applyFont="1" applyFill="1" applyAlignment="1">
      <alignment horizontal="left" wrapText="1" shrinkToFit="1"/>
    </xf>
    <xf numFmtId="0" fontId="46" fillId="25" borderId="0" xfId="0" applyFont="1" applyFill="1" applyAlignment="1">
      <alignment horizontal="left" wrapText="1" shrinkToFit="1"/>
    </xf>
    <xf numFmtId="0" fontId="21" fillId="25" borderId="0" xfId="0" applyFont="1" applyFill="1" applyAlignment="1">
      <alignment horizontal="center" wrapText="1" shrinkToFit="1"/>
    </xf>
    <xf numFmtId="0" fontId="64" fillId="25" borderId="16" xfId="47" applyFont="1" applyFill="1" applyBorder="1" applyAlignment="1" applyProtection="1">
      <alignment horizontal="center" wrapText="1" shrinkToFit="1"/>
    </xf>
    <xf numFmtId="0" fontId="46" fillId="25" borderId="19" xfId="0" applyFont="1" applyFill="1" applyBorder="1" applyAlignment="1">
      <alignment horizontal="center" vertical="center" textRotation="90" wrapText="1" shrinkToFit="1"/>
    </xf>
    <xf numFmtId="0" fontId="46" fillId="25" borderId="14" xfId="0" applyFont="1" applyFill="1" applyBorder="1" applyAlignment="1">
      <alignment shrinkToFit="1"/>
    </xf>
    <xf numFmtId="0" fontId="46" fillId="25" borderId="13" xfId="0" applyFont="1" applyFill="1" applyBorder="1" applyAlignment="1">
      <alignment shrinkToFit="1"/>
    </xf>
    <xf numFmtId="0" fontId="46" fillId="25" borderId="19" xfId="0" applyFont="1" applyFill="1" applyBorder="1" applyAlignment="1">
      <alignment horizontal="center" vertical="center" wrapText="1" shrinkToFit="1"/>
    </xf>
    <xf numFmtId="0" fontId="46" fillId="25" borderId="13" xfId="0" applyFont="1" applyFill="1" applyBorder="1" applyAlignment="1">
      <alignment horizontal="center" vertical="center" wrapText="1" shrinkToFit="1"/>
    </xf>
    <xf numFmtId="0" fontId="46" fillId="25" borderId="17" xfId="0" applyFont="1" applyFill="1" applyBorder="1" applyAlignment="1">
      <alignment wrapText="1" shrinkToFit="1"/>
    </xf>
    <xf numFmtId="0" fontId="46" fillId="25" borderId="10" xfId="0" applyFont="1" applyFill="1" applyBorder="1" applyAlignment="1">
      <alignment horizontal="left" wrapText="1" shrinkToFit="1"/>
    </xf>
    <xf numFmtId="3" fontId="46" fillId="25" borderId="16" xfId="0" applyNumberFormat="1" applyFont="1" applyFill="1" applyBorder="1" applyAlignment="1">
      <alignment horizontal="center" wrapText="1" shrinkToFit="1"/>
    </xf>
    <xf numFmtId="0" fontId="46" fillId="25" borderId="13" xfId="0" applyFont="1" applyFill="1" applyBorder="1" applyAlignment="1">
      <alignment horizontal="center" vertical="center" textRotation="90" wrapText="1" shrinkToFit="1"/>
    </xf>
    <xf numFmtId="0" fontId="46" fillId="25" borderId="16" xfId="0" applyFont="1" applyFill="1" applyBorder="1" applyAlignment="1">
      <alignment horizontal="left" vertical="center" wrapText="1" shrinkToFit="1"/>
    </xf>
    <xf numFmtId="0" fontId="46" fillId="25" borderId="18" xfId="0" applyFont="1" applyFill="1" applyBorder="1" applyAlignment="1">
      <alignment horizontal="left" vertical="center" wrapText="1" shrinkToFit="1"/>
    </xf>
    <xf numFmtId="0" fontId="46" fillId="25" borderId="14" xfId="0" applyFont="1" applyFill="1" applyBorder="1" applyAlignment="1">
      <alignment horizontal="center" vertical="center" shrinkToFit="1"/>
    </xf>
    <xf numFmtId="0" fontId="46" fillId="25" borderId="13" xfId="0" applyFont="1" applyFill="1" applyBorder="1" applyAlignment="1">
      <alignment horizontal="center" vertical="center" shrinkToFit="1"/>
    </xf>
    <xf numFmtId="0" fontId="46" fillId="25" borderId="16" xfId="0" applyFont="1" applyFill="1" applyBorder="1" applyAlignment="1">
      <alignment horizontal="center" shrinkToFit="1"/>
    </xf>
    <xf numFmtId="0" fontId="46" fillId="25" borderId="17" xfId="0" applyFont="1" applyFill="1" applyBorder="1" applyAlignment="1">
      <alignment horizontal="center" shrinkToFit="1"/>
    </xf>
    <xf numFmtId="0" fontId="46" fillId="25" borderId="18" xfId="0" applyFont="1" applyFill="1" applyBorder="1" applyAlignment="1">
      <alignment horizontal="center" shrinkToFit="1"/>
    </xf>
    <xf numFmtId="0" fontId="46" fillId="25" borderId="16" xfId="0" applyFont="1" applyFill="1" applyBorder="1" applyAlignment="1">
      <alignment horizontal="center" vertical="center" wrapText="1" shrinkToFit="1"/>
    </xf>
    <xf numFmtId="0" fontId="46" fillId="25" borderId="18" xfId="0" applyFont="1" applyFill="1" applyBorder="1" applyAlignment="1">
      <alignment horizontal="center" vertical="center" wrapText="1" shrinkToFit="1"/>
    </xf>
    <xf numFmtId="0" fontId="21" fillId="25" borderId="10" xfId="0" applyFont="1" applyFill="1" applyBorder="1" applyAlignment="1">
      <alignment horizontal="left" vertical="center" shrinkToFit="1"/>
    </xf>
    <xf numFmtId="0" fontId="21" fillId="25" borderId="16" xfId="0" applyFont="1" applyFill="1" applyBorder="1" applyAlignment="1">
      <alignment horizontal="left" vertical="center" shrinkToFit="1"/>
    </xf>
    <xf numFmtId="0" fontId="21" fillId="25" borderId="17" xfId="0" applyFont="1" applyFill="1" applyBorder="1" applyAlignment="1">
      <alignment horizontal="left" vertical="center" shrinkToFit="1"/>
    </xf>
    <xf numFmtId="0" fontId="21" fillId="25" borderId="18" xfId="0" applyFont="1" applyFill="1" applyBorder="1" applyAlignment="1">
      <alignment horizontal="left" vertical="center" shrinkToFit="1"/>
    </xf>
    <xf numFmtId="0" fontId="46" fillId="25" borderId="0" xfId="0" applyFont="1" applyFill="1" applyAlignment="1">
      <alignment horizontal="left" shrinkToFit="1"/>
    </xf>
    <xf numFmtId="0" fontId="46" fillId="25" borderId="0" xfId="0" applyFont="1" applyFill="1" applyAlignment="1">
      <alignment horizontal="right"/>
    </xf>
    <xf numFmtId="0" fontId="46" fillId="25" borderId="11" xfId="0" applyFont="1" applyFill="1" applyBorder="1" applyAlignment="1">
      <alignment horizontal="center"/>
    </xf>
    <xf numFmtId="0" fontId="66" fillId="25" borderId="0" xfId="0" applyFont="1" applyFill="1" applyBorder="1" applyAlignment="1">
      <alignment vertical="justify"/>
    </xf>
    <xf numFmtId="0" fontId="66" fillId="25" borderId="12" xfId="0" applyFont="1" applyFill="1" applyBorder="1" applyAlignment="1">
      <alignment horizontal="center" vertical="justify"/>
    </xf>
    <xf numFmtId="0" fontId="46" fillId="25" borderId="0" xfId="0" applyFont="1" applyFill="1" applyAlignment="1">
      <alignment horizontal="left" vertical="center" wrapText="1"/>
    </xf>
    <xf numFmtId="0" fontId="66" fillId="25" borderId="0" xfId="0" applyFont="1" applyFill="1" applyBorder="1" applyAlignment="1">
      <alignment horizontal="right" vertical="justify"/>
    </xf>
    <xf numFmtId="0" fontId="46" fillId="25" borderId="0" xfId="0" applyFont="1" applyFill="1" applyAlignment="1">
      <alignment horizontal="right" wrapText="1"/>
    </xf>
    <xf numFmtId="0" fontId="21" fillId="25" borderId="16" xfId="0" applyFont="1" applyFill="1" applyBorder="1" applyAlignment="1">
      <alignment horizontal="left" vertical="center" wrapText="1" shrinkToFit="1"/>
    </xf>
    <xf numFmtId="0" fontId="21" fillId="25" borderId="17" xfId="0" applyFont="1" applyFill="1" applyBorder="1" applyAlignment="1">
      <alignment horizontal="left" vertical="center" wrapText="1" shrinkToFit="1"/>
    </xf>
    <xf numFmtId="0" fontId="21" fillId="25" borderId="18" xfId="0" applyFont="1" applyFill="1" applyBorder="1" applyAlignment="1">
      <alignment horizontal="left" vertical="center" wrapText="1" shrinkToFit="1"/>
    </xf>
    <xf numFmtId="0" fontId="21" fillId="25" borderId="10" xfId="0" applyFont="1" applyFill="1" applyBorder="1" applyAlignment="1">
      <alignment horizontal="left" vertical="center" wrapText="1" shrinkToFit="1"/>
    </xf>
    <xf numFmtId="43" fontId="24" fillId="0" borderId="10" xfId="49" applyFont="1" applyFill="1" applyBorder="1" applyAlignment="1">
      <alignment horizontal="center" vertical="center" shrinkToFit="1"/>
    </xf>
    <xf numFmtId="43" fontId="24" fillId="25" borderId="10" xfId="49" applyFont="1" applyFill="1" applyBorder="1" applyAlignment="1">
      <alignment horizontal="center" vertical="center" shrinkToFit="1"/>
    </xf>
    <xf numFmtId="0" fontId="32" fillId="25" borderId="10" xfId="0" applyFont="1" applyFill="1" applyBorder="1" applyAlignment="1">
      <alignment horizontal="left" vertical="center" wrapText="1"/>
    </xf>
    <xf numFmtId="3" fontId="31" fillId="27" borderId="17" xfId="0" applyNumberFormat="1" applyFont="1" applyFill="1" applyBorder="1" applyAlignment="1">
      <alignment horizontal="center" vertical="center" shrinkToFit="1"/>
    </xf>
    <xf numFmtId="49" fontId="32" fillId="25" borderId="10" xfId="0" applyNumberFormat="1" applyFont="1" applyFill="1" applyBorder="1" applyAlignment="1">
      <alignment horizontal="center" vertical="center" wrapText="1" shrinkToFit="1"/>
    </xf>
    <xf numFmtId="0" fontId="32" fillId="25" borderId="16" xfId="0" applyFont="1" applyFill="1" applyBorder="1" applyAlignment="1">
      <alignment horizontal="center" vertical="center" wrapText="1" shrinkToFi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51" applyFont="1" applyFill="1" applyBorder="1" applyAlignment="1" applyProtection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 shrinkToFit="1"/>
    </xf>
    <xf numFmtId="2" fontId="32" fillId="25" borderId="10" xfId="0" applyNumberFormat="1" applyFont="1" applyFill="1" applyBorder="1" applyAlignment="1">
      <alignment horizontal="center" vertical="center" wrapText="1" shrinkToFi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17" fontId="32" fillId="25" borderId="10" xfId="0" applyNumberFormat="1" applyFont="1" applyFill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0" fillId="25" borderId="0" xfId="0" applyFill="1" applyAlignment="1">
      <alignment horizontal="left" shrinkToFit="1"/>
    </xf>
    <xf numFmtId="0" fontId="42" fillId="0" borderId="0" xfId="0" applyFont="1" applyAlignment="1">
      <alignment horizontal="left"/>
    </xf>
    <xf numFmtId="0" fontId="42" fillId="25" borderId="0" xfId="0" applyFont="1" applyFill="1" applyAlignment="1">
      <alignment vertical="center" wrapText="1"/>
    </xf>
    <xf numFmtId="0" fontId="42" fillId="0" borderId="0" xfId="0" applyFont="1" applyAlignment="1"/>
    <xf numFmtId="49" fontId="37" fillId="25" borderId="16" xfId="0" applyNumberFormat="1" applyFont="1" applyFill="1" applyBorder="1" applyAlignment="1">
      <alignment horizontal="center" wrapText="1" shrinkToFit="1"/>
    </xf>
    <xf numFmtId="0" fontId="37" fillId="25" borderId="0" xfId="0" applyFont="1" applyFill="1" applyAlignment="1">
      <alignment horizontal="center" shrinkToFit="1"/>
    </xf>
    <xf numFmtId="49" fontId="37" fillId="25" borderId="21" xfId="0" applyNumberFormat="1" applyFont="1" applyFill="1" applyBorder="1" applyAlignment="1">
      <alignment horizontal="center" wrapText="1" shrinkToFit="1"/>
    </xf>
    <xf numFmtId="49" fontId="37" fillId="25" borderId="23" xfId="0" applyNumberFormat="1" applyFont="1" applyFill="1" applyBorder="1" applyAlignment="1">
      <alignment horizontal="center" wrapText="1" shrinkToFit="1"/>
    </xf>
    <xf numFmtId="0" fontId="37" fillId="32" borderId="11" xfId="0" applyFont="1" applyFill="1" applyBorder="1" applyAlignment="1">
      <alignment horizontal="center" wrapText="1" shrinkToFit="1"/>
    </xf>
    <xf numFmtId="49" fontId="37" fillId="30" borderId="10" xfId="0" applyNumberFormat="1" applyFont="1" applyFill="1" applyBorder="1" applyAlignment="1">
      <alignment wrapText="1" shrinkToFit="1"/>
    </xf>
    <xf numFmtId="0" fontId="37" fillId="31" borderId="23" xfId="0" applyFont="1" applyFill="1" applyBorder="1" applyAlignment="1">
      <alignment wrapText="1" shrinkToFit="1"/>
    </xf>
    <xf numFmtId="0" fontId="51" fillId="31" borderId="11" xfId="0" applyFont="1" applyFill="1" applyBorder="1" applyAlignment="1">
      <alignment horizontal="center" wrapText="1" shrinkToFit="1"/>
    </xf>
    <xf numFmtId="0" fontId="51" fillId="31" borderId="11" xfId="0" applyFont="1" applyFill="1" applyBorder="1" applyAlignment="1">
      <alignment horizontal="right" wrapText="1" shrinkToFit="1"/>
    </xf>
    <xf numFmtId="4" fontId="51" fillId="31" borderId="11" xfId="0" applyNumberFormat="1" applyFont="1" applyFill="1" applyBorder="1" applyAlignment="1">
      <alignment horizontal="right" wrapText="1" shrinkToFit="1"/>
    </xf>
    <xf numFmtId="164" fontId="51" fillId="31" borderId="11" xfId="0" applyNumberFormat="1" applyFont="1" applyFill="1" applyBorder="1" applyAlignment="1">
      <alignment horizontal="center" wrapText="1" shrinkToFit="1"/>
    </xf>
    <xf numFmtId="0" fontId="37" fillId="31" borderId="11" xfId="0" applyFont="1" applyFill="1" applyBorder="1" applyAlignment="1">
      <alignment horizontal="center" wrapText="1" shrinkToFit="1"/>
    </xf>
    <xf numFmtId="0" fontId="37" fillId="31" borderId="13" xfId="0" applyFont="1" applyFill="1" applyBorder="1" applyAlignment="1">
      <alignment wrapText="1" shrinkToFit="1"/>
    </xf>
    <xf numFmtId="0" fontId="37" fillId="31" borderId="13" xfId="0" applyFont="1" applyFill="1" applyBorder="1" applyAlignment="1">
      <alignment horizontal="center" wrapText="1" shrinkToFit="1"/>
    </xf>
    <xf numFmtId="0" fontId="37" fillId="31" borderId="13" xfId="0" applyFont="1" applyFill="1" applyBorder="1" applyAlignment="1">
      <alignment horizontal="right" wrapText="1" shrinkToFit="1"/>
    </xf>
    <xf numFmtId="0" fontId="51" fillId="31" borderId="13" xfId="0" applyFont="1" applyFill="1" applyBorder="1" applyAlignment="1">
      <alignment horizontal="center" wrapText="1" shrinkToFit="1"/>
    </xf>
    <xf numFmtId="4" fontId="51" fillId="31" borderId="13" xfId="0" applyNumberFormat="1" applyFont="1" applyFill="1" applyBorder="1" applyAlignment="1">
      <alignment horizontal="right" wrapText="1" shrinkToFit="1"/>
    </xf>
    <xf numFmtId="164" fontId="37" fillId="31" borderId="13" xfId="0" applyNumberFormat="1" applyFont="1" applyFill="1" applyBorder="1" applyAlignment="1">
      <alignment horizontal="center" wrapText="1" shrinkToFit="1"/>
    </xf>
    <xf numFmtId="0" fontId="37" fillId="31" borderId="23" xfId="0" applyFont="1" applyFill="1" applyBorder="1" applyAlignment="1">
      <alignment horizontal="center" wrapText="1" shrinkToFit="1"/>
    </xf>
    <xf numFmtId="4" fontId="37" fillId="32" borderId="10" xfId="0" applyNumberFormat="1" applyFont="1" applyFill="1" applyBorder="1" applyAlignment="1">
      <alignment horizontal="right" wrapText="1" shrinkToFit="1"/>
    </xf>
    <xf numFmtId="0" fontId="37" fillId="31" borderId="10" xfId="0" applyFont="1" applyFill="1" applyBorder="1" applyAlignment="1">
      <alignment horizontal="left" wrapText="1"/>
    </xf>
    <xf numFmtId="2" fontId="37" fillId="31" borderId="10" xfId="0" applyNumberFormat="1" applyFont="1" applyFill="1" applyBorder="1" applyAlignment="1">
      <alignment horizontal="center" wrapText="1" shrinkToFit="1"/>
    </xf>
    <xf numFmtId="4" fontId="51" fillId="31" borderId="10" xfId="0" applyNumberFormat="1" applyFont="1" applyFill="1" applyBorder="1" applyAlignment="1">
      <alignment horizontal="right"/>
    </xf>
    <xf numFmtId="0" fontId="37" fillId="31" borderId="17" xfId="0" applyFont="1" applyFill="1" applyBorder="1" applyAlignment="1">
      <alignment horizontal="center" wrapText="1" shrinkToFit="1"/>
    </xf>
    <xf numFmtId="0" fontId="37" fillId="31" borderId="10" xfId="50" applyNumberFormat="1" applyFont="1" applyFill="1" applyBorder="1" applyAlignment="1">
      <alignment wrapText="1"/>
    </xf>
    <xf numFmtId="0" fontId="37" fillId="0" borderId="19" xfId="0" applyFont="1" applyFill="1" applyBorder="1" applyAlignment="1">
      <alignment horizontal="center" wrapText="1" shrinkToFit="1"/>
    </xf>
    <xf numFmtId="0" fontId="37" fillId="0" borderId="19" xfId="0" applyFont="1" applyFill="1" applyBorder="1" applyAlignment="1">
      <alignment horizontal="right" wrapText="1" shrinkToFit="1"/>
    </xf>
    <xf numFmtId="0" fontId="37" fillId="0" borderId="19" xfId="0" applyFont="1" applyFill="1" applyBorder="1" applyAlignment="1">
      <alignment horizontal="left" wrapText="1"/>
    </xf>
    <xf numFmtId="2" fontId="37" fillId="0" borderId="19" xfId="0" applyNumberFormat="1" applyFont="1" applyFill="1" applyBorder="1" applyAlignment="1">
      <alignment horizontal="center" wrapText="1" shrinkToFit="1"/>
    </xf>
    <xf numFmtId="0" fontId="37" fillId="0" borderId="19" xfId="0" applyFont="1" applyFill="1" applyBorder="1" applyAlignment="1">
      <alignment horizontal="center" shrinkToFit="1"/>
    </xf>
    <xf numFmtId="4" fontId="37" fillId="0" borderId="19" xfId="0" applyNumberFormat="1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 horizontal="center" wrapText="1" shrinkToFit="1"/>
    </xf>
    <xf numFmtId="164" fontId="37" fillId="0" borderId="19" xfId="0" applyNumberFormat="1" applyFont="1" applyFill="1" applyBorder="1" applyAlignment="1">
      <alignment horizontal="center" wrapText="1" shrinkToFit="1"/>
    </xf>
    <xf numFmtId="2" fontId="37" fillId="0" borderId="10" xfId="0" applyNumberFormat="1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horizontal="center" shrinkToFit="1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 shrinkToFit="1"/>
    </xf>
    <xf numFmtId="0" fontId="37" fillId="0" borderId="16" xfId="0" applyFont="1" applyFill="1" applyBorder="1" applyAlignment="1">
      <alignment horizontal="center" wrapText="1" shrinkToFit="1"/>
    </xf>
    <xf numFmtId="0" fontId="37" fillId="0" borderId="10" xfId="0" applyFont="1" applyFill="1" applyBorder="1" applyAlignment="1">
      <alignment wrapText="1"/>
    </xf>
    <xf numFmtId="4" fontId="53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 wrapText="1" shrinkToFit="1"/>
    </xf>
    <xf numFmtId="49" fontId="37" fillId="0" borderId="10" xfId="0" applyNumberFormat="1" applyFont="1" applyFill="1" applyBorder="1" applyAlignment="1">
      <alignment horizontal="center" wrapText="1" shrinkToFit="1"/>
    </xf>
    <xf numFmtId="0" fontId="51" fillId="0" borderId="10" xfId="0" applyFont="1" applyFill="1" applyBorder="1" applyAlignment="1">
      <alignment horizontal="center" wrapText="1" shrinkToFit="1"/>
    </xf>
    <xf numFmtId="2" fontId="37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50" applyNumberFormat="1" applyFont="1" applyFill="1" applyBorder="1" applyAlignment="1">
      <alignment wrapText="1"/>
    </xf>
    <xf numFmtId="0" fontId="37" fillId="0" borderId="10" xfId="0" quotePrefix="1" applyFont="1" applyFill="1" applyBorder="1" applyAlignment="1">
      <alignment horizontal="left" wrapText="1" shrinkToFit="1"/>
    </xf>
    <xf numFmtId="4" fontId="24" fillId="27" borderId="10" xfId="48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 shrinkToFit="1"/>
    </xf>
    <xf numFmtId="0" fontId="71" fillId="0" borderId="10" xfId="0" applyFont="1" applyBorder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 shrinkToFit="1"/>
    </xf>
    <xf numFmtId="4" fontId="24" fillId="0" borderId="19" xfId="0" applyNumberFormat="1" applyFont="1" applyBorder="1" applyAlignment="1">
      <alignment horizontal="center" vertical="center" wrapText="1" shrinkToFit="1"/>
    </xf>
    <xf numFmtId="49" fontId="0" fillId="0" borderId="19" xfId="0" applyNumberFormat="1" applyFill="1" applyBorder="1" applyAlignment="1">
      <alignment horizontal="center" vertical="center" wrapText="1" shrinkToFit="1"/>
    </xf>
    <xf numFmtId="0" fontId="71" fillId="0" borderId="10" xfId="0" applyFont="1" applyBorder="1" applyAlignment="1">
      <alignment wrapText="1"/>
    </xf>
    <xf numFmtId="1" fontId="0" fillId="25" borderId="10" xfId="0" applyNumberFormat="1" applyFill="1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 wrapText="1" shrinkToFit="1"/>
    </xf>
    <xf numFmtId="1" fontId="0" fillId="25" borderId="10" xfId="0" applyNumberFormat="1" applyFont="1" applyFill="1" applyBorder="1" applyAlignment="1">
      <alignment horizontal="center" vertical="center" wrapText="1" shrinkToFit="1"/>
    </xf>
    <xf numFmtId="2" fontId="0" fillId="25" borderId="10" xfId="0" applyNumberFormat="1" applyFont="1" applyFill="1" applyBorder="1" applyAlignment="1">
      <alignment horizontal="left" vertical="center" wrapText="1" shrinkToFit="1"/>
    </xf>
    <xf numFmtId="0" fontId="0" fillId="25" borderId="10" xfId="0" applyFont="1" applyFill="1" applyBorder="1" applyAlignment="1">
      <alignment horizontal="center" vertical="center" wrapText="1" shrinkToFit="1"/>
    </xf>
    <xf numFmtId="2" fontId="0" fillId="25" borderId="10" xfId="0" applyNumberFormat="1" applyFill="1" applyBorder="1" applyAlignment="1">
      <alignment horizontal="center" vertical="center" wrapText="1" shrinkToFit="1"/>
    </xf>
    <xf numFmtId="3" fontId="24" fillId="25" borderId="10" xfId="0" applyNumberFormat="1" applyFont="1" applyFill="1" applyBorder="1" applyAlignment="1">
      <alignment horizontal="center" vertical="center" wrapText="1" shrinkToFit="1"/>
    </xf>
    <xf numFmtId="0" fontId="38" fillId="25" borderId="10" xfId="0" applyFont="1" applyFill="1" applyBorder="1" applyAlignment="1">
      <alignment horizontal="center" vertical="center" wrapText="1" shrinkToFit="1"/>
    </xf>
    <xf numFmtId="0" fontId="0" fillId="25" borderId="10" xfId="0" applyFont="1" applyFill="1" applyBorder="1" applyAlignment="1">
      <alignment vertical="center" wrapText="1" shrinkToFi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0" fillId="25" borderId="16" xfId="0" applyFont="1" applyFill="1" applyBorder="1" applyAlignment="1">
      <alignment horizontal="center" vertical="center" wrapText="1" shrinkToFit="1"/>
    </xf>
    <xf numFmtId="2" fontId="0" fillId="25" borderId="10" xfId="0" applyNumberFormat="1" applyFill="1" applyBorder="1" applyAlignment="1">
      <alignment horizontal="left" vertical="center" wrapText="1" shrinkToFit="1"/>
    </xf>
    <xf numFmtId="1" fontId="32" fillId="25" borderId="10" xfId="0" applyNumberFormat="1" applyFont="1" applyFill="1" applyBorder="1" applyAlignment="1">
      <alignment horizontal="center" vertical="center" wrapText="1" shrinkToFit="1"/>
    </xf>
    <xf numFmtId="17" fontId="0" fillId="25" borderId="10" xfId="0" applyNumberFormat="1" applyFill="1" applyBorder="1" applyAlignment="1">
      <alignment horizontal="center" vertical="center" wrapText="1" shrinkToFit="1"/>
    </xf>
    <xf numFmtId="0" fontId="0" fillId="25" borderId="19" xfId="0" applyFill="1" applyBorder="1" applyAlignment="1">
      <alignment horizontal="center" vertical="center" wrapText="1" shrinkToFit="1"/>
    </xf>
    <xf numFmtId="2" fontId="0" fillId="25" borderId="19" xfId="0" applyNumberFormat="1" applyFill="1" applyBorder="1" applyAlignment="1">
      <alignment horizontal="left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1" fontId="32" fillId="25" borderId="19" xfId="0" applyNumberFormat="1" applyFont="1" applyFill="1" applyBorder="1" applyAlignment="1">
      <alignment horizontal="center" vertical="center" wrapText="1" shrinkToFit="1"/>
    </xf>
    <xf numFmtId="0" fontId="33" fillId="25" borderId="19" xfId="0" applyFont="1" applyFill="1" applyBorder="1" applyAlignment="1">
      <alignment horizontal="center" vertical="center"/>
    </xf>
    <xf numFmtId="1" fontId="0" fillId="25" borderId="19" xfId="0" applyNumberFormat="1" applyFill="1" applyBorder="1" applyAlignment="1">
      <alignment horizontal="center" vertical="center" wrapText="1" shrinkToFit="1"/>
    </xf>
    <xf numFmtId="3" fontId="24" fillId="25" borderId="19" xfId="0" applyNumberFormat="1" applyFont="1" applyFill="1" applyBorder="1" applyAlignment="1">
      <alignment horizontal="center" vertical="center" wrapText="1" shrinkToFit="1"/>
    </xf>
    <xf numFmtId="1" fontId="0" fillId="25" borderId="13" xfId="0" applyNumberFormat="1" applyFont="1" applyFill="1" applyBorder="1" applyAlignment="1">
      <alignment horizontal="center" vertical="center" wrapText="1"/>
    </xf>
    <xf numFmtId="0" fontId="52" fillId="25" borderId="10" xfId="50" applyNumberFormat="1" applyFont="1" applyFill="1" applyBorder="1" applyAlignment="1">
      <alignment vertical="center" wrapText="1"/>
    </xf>
    <xf numFmtId="0" fontId="72" fillId="25" borderId="10" xfId="0" applyFont="1" applyFill="1" applyBorder="1" applyAlignment="1">
      <alignment vertical="center" wrapText="1" shrinkToFit="1"/>
    </xf>
    <xf numFmtId="2" fontId="0" fillId="25" borderId="10" xfId="0" applyNumberFormat="1" applyFont="1" applyFill="1" applyBorder="1" applyAlignment="1">
      <alignment horizontal="center" vertical="center" wrapText="1" shrinkToFit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wrapText="1"/>
    </xf>
    <xf numFmtId="49" fontId="24" fillId="33" borderId="10" xfId="0" applyNumberFormat="1" applyFont="1" applyFill="1" applyBorder="1" applyAlignment="1">
      <alignment horizontal="center" vertical="center" wrapText="1" shrinkToFit="1"/>
    </xf>
    <xf numFmtId="49" fontId="24" fillId="25" borderId="16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21" fillId="0" borderId="10" xfId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horizontal="center" wrapText="1" shrinkToFit="1"/>
    </xf>
    <xf numFmtId="2" fontId="46" fillId="0" borderId="10" xfId="0" applyNumberFormat="1" applyFont="1" applyFill="1" applyBorder="1" applyAlignment="1">
      <alignment horizontal="center" wrapText="1" shrinkToFit="1"/>
    </xf>
    <xf numFmtId="0" fontId="46" fillId="0" borderId="0" xfId="0" applyFont="1" applyFill="1" applyBorder="1" applyAlignment="1">
      <alignment horizontal="center" shrinkToFit="1"/>
    </xf>
    <xf numFmtId="0" fontId="46" fillId="0" borderId="0" xfId="0" applyFont="1" applyFill="1" applyAlignment="1">
      <alignment horizontal="center" shrinkToFit="1"/>
    </xf>
    <xf numFmtId="0" fontId="21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wrapText="1" shrinkToFit="1"/>
    </xf>
    <xf numFmtId="0" fontId="21" fillId="0" borderId="16" xfId="0" applyFont="1" applyFill="1" applyBorder="1" applyAlignment="1">
      <alignment horizontal="left" vertical="center" wrapText="1" shrinkToFit="1"/>
    </xf>
    <xf numFmtId="0" fontId="21" fillId="0" borderId="17" xfId="0" applyFont="1" applyFill="1" applyBorder="1" applyAlignment="1">
      <alignment horizontal="left" vertical="center" wrapText="1" shrinkToFit="1"/>
    </xf>
    <xf numFmtId="0" fontId="21" fillId="0" borderId="18" xfId="0" applyFont="1" applyFill="1" applyBorder="1" applyAlignment="1">
      <alignment horizontal="left" vertical="center" wrapText="1" shrinkToFit="1"/>
    </xf>
    <xf numFmtId="1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left" shrinkToFit="1"/>
    </xf>
    <xf numFmtId="0" fontId="21" fillId="0" borderId="17" xfId="0" applyFont="1" applyFill="1" applyBorder="1" applyAlignment="1">
      <alignment horizontal="left" shrinkToFit="1"/>
    </xf>
    <xf numFmtId="0" fontId="21" fillId="0" borderId="18" xfId="0" applyFont="1" applyFill="1" applyBorder="1" applyAlignment="1">
      <alignment horizontal="left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73" fillId="24" borderId="19" xfId="54" applyNumberFormat="1" applyFont="1" applyFill="1" applyBorder="1" applyAlignment="1">
      <alignment vertical="top"/>
    </xf>
    <xf numFmtId="1" fontId="46" fillId="24" borderId="10" xfId="54" applyNumberFormat="1" applyFont="1" applyFill="1" applyBorder="1" applyAlignment="1">
      <alignment horizontal="center" vertical="top" wrapText="1"/>
    </xf>
    <xf numFmtId="0" fontId="73" fillId="25" borderId="10" xfId="0" applyFont="1" applyFill="1" applyBorder="1" applyAlignment="1">
      <alignment horizontal="center"/>
    </xf>
    <xf numFmtId="0" fontId="73" fillId="25" borderId="10" xfId="0" applyFont="1" applyFill="1" applyBorder="1" applyAlignment="1">
      <alignment wrapText="1"/>
    </xf>
    <xf numFmtId="0" fontId="46" fillId="24" borderId="19" xfId="54" applyNumberFormat="1" applyFont="1" applyFill="1" applyBorder="1" applyAlignment="1">
      <alignment horizontal="left" vertical="top"/>
    </xf>
    <xf numFmtId="0" fontId="74" fillId="24" borderId="19" xfId="54" applyNumberFormat="1" applyFont="1" applyFill="1" applyBorder="1" applyAlignment="1">
      <alignment vertical="top"/>
    </xf>
    <xf numFmtId="0" fontId="46" fillId="24" borderId="19" xfId="54" applyNumberFormat="1" applyFont="1" applyFill="1" applyBorder="1" applyAlignment="1">
      <alignment horizontal="center" vertical="top"/>
    </xf>
    <xf numFmtId="165" fontId="36" fillId="0" borderId="10" xfId="0" applyNumberFormat="1" applyFont="1" applyBorder="1" applyAlignment="1">
      <alignment horizontal="center"/>
    </xf>
    <xf numFmtId="1" fontId="75" fillId="25" borderId="10" xfId="0" applyNumberFormat="1" applyFont="1" applyFill="1" applyBorder="1" applyAlignment="1">
      <alignment horizontal="center" vertical="center"/>
    </xf>
    <xf numFmtId="0" fontId="75" fillId="25" borderId="10" xfId="0" applyFont="1" applyFill="1" applyBorder="1" applyAlignment="1">
      <alignment wrapText="1"/>
    </xf>
    <xf numFmtId="0" fontId="76" fillId="25" borderId="10" xfId="0" applyFont="1" applyFill="1" applyBorder="1" applyAlignment="1">
      <alignment shrinkToFit="1"/>
    </xf>
    <xf numFmtId="0" fontId="76" fillId="0" borderId="10" xfId="0" applyFont="1" applyFill="1" applyBorder="1" applyAlignment="1">
      <alignment horizontal="center" vertical="center" wrapText="1" shrinkToFit="1"/>
    </xf>
    <xf numFmtId="0" fontId="75" fillId="0" borderId="10" xfId="0" applyFont="1" applyFill="1" applyBorder="1" applyAlignment="1">
      <alignment horizontal="left" vertical="center" wrapText="1" shrinkToFit="1"/>
    </xf>
    <xf numFmtId="0" fontId="75" fillId="0" borderId="10" xfId="0" applyFont="1" applyFill="1" applyBorder="1" applyAlignment="1">
      <alignment horizontal="center" vertical="center" wrapText="1" shrinkToFit="1"/>
    </xf>
    <xf numFmtId="0" fontId="75" fillId="25" borderId="10" xfId="0" applyFont="1" applyFill="1" applyBorder="1" applyAlignment="1">
      <alignment horizontal="center" vertical="center"/>
    </xf>
    <xf numFmtId="165" fontId="75" fillId="25" borderId="10" xfId="0" applyNumberFormat="1" applyFont="1" applyFill="1" applyBorder="1" applyAlignment="1">
      <alignment horizontal="center" vertical="center"/>
    </xf>
    <xf numFmtId="3" fontId="75" fillId="0" borderId="10" xfId="0" applyNumberFormat="1" applyFont="1" applyFill="1" applyBorder="1" applyAlignment="1">
      <alignment horizontal="center" vertical="center" wrapText="1" shrinkToFit="1"/>
    </xf>
    <xf numFmtId="0" fontId="75" fillId="25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 horizontal="left" vertical="center" wrapText="1"/>
    </xf>
    <xf numFmtId="0" fontId="73" fillId="25" borderId="10" xfId="1" applyFont="1" applyFill="1" applyBorder="1" applyAlignment="1">
      <alignment wrapText="1"/>
    </xf>
  </cellXfs>
  <cellStyles count="55">
    <cellStyle name="20% - Акцент1" xfId="2" builtinId="30" customBuiltin="1"/>
    <cellStyle name="20% - Акцент2" xfId="3" builtinId="34" customBuiltin="1"/>
    <cellStyle name="20% - Акцент3" xfId="4" builtinId="38" customBuiltin="1"/>
    <cellStyle name="20% - Акцент4" xfId="5" builtinId="42" customBuiltin="1"/>
    <cellStyle name="20% - Акцент5" xfId="6" builtinId="46" customBuiltin="1"/>
    <cellStyle name="20% - Акцент6" xfId="7" builtinId="50" customBuiltin="1"/>
    <cellStyle name="40% - Акцент1" xfId="8" builtinId="31" customBuiltin="1"/>
    <cellStyle name="40% - Акцент2" xfId="9" builtinId="35" customBuiltin="1"/>
    <cellStyle name="40% - Акцент3" xfId="10" builtinId="39" customBuiltin="1"/>
    <cellStyle name="40% - Акцент4" xfId="11" builtinId="43" customBuiltin="1"/>
    <cellStyle name="40% - Акцент5" xfId="12" builtinId="47" customBuiltin="1"/>
    <cellStyle name="40% - Акцент6" xfId="13" builtinId="51" customBuiltin="1"/>
    <cellStyle name="60% - Акцент1" xfId="14" builtinId="32" customBuiltin="1"/>
    <cellStyle name="60% - Акцент2" xfId="15" builtinId="36" customBuiltin="1"/>
    <cellStyle name="60% - Акцент3" xfId="16" builtinId="40" customBuiltin="1"/>
    <cellStyle name="60% - Акцент4" xfId="17" builtinId="44" customBuiltin="1"/>
    <cellStyle name="60% - Акцент5" xfId="18" builtinId="48" customBuiltin="1"/>
    <cellStyle name="60% -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47" builtinId="8"/>
    <cellStyle name="Гиперссылка 2" xfId="5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4" xfId="48"/>
    <cellStyle name="Обычный_10 сч." xfId="53"/>
    <cellStyle name="Обычный_Лист1 2" xfId="46"/>
    <cellStyle name="Обычный_Лист2" xfId="54"/>
    <cellStyle name="Обычный_Лист3" xfId="52"/>
    <cellStyle name="Обычный_Форма отчета на 2006 год_new" xfId="50"/>
    <cellStyle name="Обычный_Шаблон ОМ" xfId="44"/>
    <cellStyle name="Обычный_Шаблон_ОМ_2е полугодие_'07" xfId="45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3"/>
    <cellStyle name="Текст предупреждения" xfId="41" builtinId="11" customBuiltin="1"/>
    <cellStyle name="УровеньСтрок_1" xfId="1" builtinId="1" iLevel="0"/>
    <cellStyle name="Финансовый" xfId="49" builtinId="3"/>
    <cellStyle name="Хороший" xfId="42" builtinId="26" customBuiltin="1"/>
  </cellStyles>
  <dxfs count="3">
    <dxf>
      <font>
        <condense val="0"/>
        <extend val="0"/>
        <color indexed="9"/>
      </font>
      <fill>
        <patternFill patternType="solid">
          <fgColor indexed="9"/>
          <bgColor indexed="9"/>
        </patternFill>
      </fill>
    </dxf>
    <dxf>
      <font>
        <condense val="0"/>
        <extend val="0"/>
        <color indexed="9"/>
      </font>
      <fill>
        <patternFill patternType="solid">
          <fgColor indexed="9"/>
          <bgColor indexed="9"/>
        </patternFill>
      </fill>
    </dxf>
    <dxf>
      <font>
        <condense val="0"/>
        <extend val="0"/>
        <color indexed="9"/>
      </font>
      <fill>
        <patternFill patternType="solid">
          <fgColor indexed="9"/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</xdr:colOff>
      <xdr:row>0</xdr:row>
      <xdr:rowOff>54429</xdr:rowOff>
    </xdr:from>
    <xdr:to>
      <xdr:col>15</xdr:col>
      <xdr:colOff>2721</xdr:colOff>
      <xdr:row>6</xdr:row>
      <xdr:rowOff>63955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07360" y="54429"/>
          <a:ext cx="4437290" cy="138384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Гл. инженер ОП ЗАО "Электросеть" г. Златоуст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/Б.В. Сидоренко/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"15"  июля  2013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1752600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21945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13607</xdr:colOff>
      <xdr:row>1</xdr:row>
      <xdr:rowOff>28122</xdr:rowOff>
    </xdr:from>
    <xdr:to>
      <xdr:col>14</xdr:col>
      <xdr:colOff>723900</xdr:colOff>
      <xdr:row>7</xdr:row>
      <xdr:rowOff>68036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1130643" y="232229"/>
          <a:ext cx="3703864" cy="15775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 ОП  ЗАО  "Электросеть" в г.Железногорск-Илимский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/Коновалов И.В.../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1657911</xdr:colOff>
      <xdr:row>5</xdr:row>
      <xdr:rowOff>190500</xdr:rowOff>
    </xdr:to>
    <xdr:pic>
      <xdr:nvPicPr>
        <xdr:cNvPr id="108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405277</xdr:colOff>
      <xdr:row>1</xdr:row>
      <xdr:rowOff>4856</xdr:rowOff>
    </xdr:from>
    <xdr:to>
      <xdr:col>14</xdr:col>
      <xdr:colOff>493058</xdr:colOff>
      <xdr:row>7</xdr:row>
      <xdr:rowOff>1495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053542" y="206562"/>
          <a:ext cx="2934075" cy="13861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в г. Красный Сулин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/С.А. Рыбалка/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990600</xdr:colOff>
      <xdr:row>6</xdr:row>
      <xdr:rowOff>118382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0194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507066</xdr:colOff>
      <xdr:row>1</xdr:row>
      <xdr:rowOff>40341</xdr:rowOff>
    </xdr:from>
    <xdr:to>
      <xdr:col>14</xdr:col>
      <xdr:colOff>843242</xdr:colOff>
      <xdr:row>7</xdr:row>
      <xdr:rowOff>36979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903448" y="242047"/>
          <a:ext cx="3272118" cy="1363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Филиала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ЗАО "Электросеть"  в г. Междуреченске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_____________________________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/Е.Г. Благодатский/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</a:t>
          </a:r>
          <a:r>
            <a:rPr lang="en-US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</a:t>
          </a: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800100</xdr:colOff>
      <xdr:row>4</xdr:row>
      <xdr:rowOff>57150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3909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647700</xdr:colOff>
      <xdr:row>0</xdr:row>
      <xdr:rowOff>152400</xdr:rowOff>
    </xdr:from>
    <xdr:to>
      <xdr:col>15</xdr:col>
      <xdr:colOff>0</xdr:colOff>
      <xdr:row>7</xdr:row>
      <xdr:rowOff>171450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163925" y="152400"/>
          <a:ext cx="3191482" cy="1657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г. Орск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 /Э.А. Евстигнеев/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708235</xdr:colOff>
      <xdr:row>4</xdr:row>
      <xdr:rowOff>38100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1333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626088</xdr:colOff>
      <xdr:row>0</xdr:row>
      <xdr:rowOff>158590</xdr:rowOff>
    </xdr:from>
    <xdr:to>
      <xdr:col>14</xdr:col>
      <xdr:colOff>816748</xdr:colOff>
      <xdr:row>6</xdr:row>
      <xdr:rowOff>361790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554500" y="158590"/>
          <a:ext cx="4303219" cy="15703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Начальник ПТС ОП ЗАО "Электросеть в г. Чебаркуль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/Д.В. Таюрский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"__"  __________ 2013г.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666750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1187450</xdr:colOff>
      <xdr:row>0</xdr:row>
      <xdr:rowOff>184150</xdr:rowOff>
    </xdr:from>
    <xdr:to>
      <xdr:col>15</xdr:col>
      <xdr:colOff>0</xdr:colOff>
      <xdr:row>6</xdr:row>
      <xdr:rowOff>203200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836525" y="184150"/>
          <a:ext cx="2651125" cy="1381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Директор ОП ЗАО "Электросеть"  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/Бузин А.Ю./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942975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4004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3629</xdr:colOff>
      <xdr:row>0</xdr:row>
      <xdr:rowOff>156936</xdr:rowOff>
    </xdr:from>
    <xdr:to>
      <xdr:col>14</xdr:col>
      <xdr:colOff>268215</xdr:colOff>
      <xdr:row>6</xdr:row>
      <xdr:rowOff>175986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107058" y="156936"/>
          <a:ext cx="3203728" cy="139337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УТВЕРЖДАЮ: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Директор обособленного подразделения 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ЗАО "Электросеть " </a:t>
          </a:r>
          <a:r>
            <a:rPr lang="ru-RU" sz="12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в г.Челябинск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Ю.П. Лукашин</a:t>
          </a:r>
          <a:r>
            <a:rPr lang="ru-RU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_____________________________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/_____________/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_________________ 20__ г.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152400</xdr:rowOff>
    </xdr:from>
    <xdr:to>
      <xdr:col>3</xdr:col>
      <xdr:colOff>661147</xdr:colOff>
      <xdr:row>5</xdr:row>
      <xdr:rowOff>190500</xdr:rowOff>
    </xdr:to>
    <xdr:pic>
      <xdr:nvPicPr>
        <xdr:cNvPr id="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52400"/>
          <a:ext cx="3394822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215899</xdr:colOff>
      <xdr:row>1</xdr:row>
      <xdr:rowOff>0</xdr:rowOff>
    </xdr:from>
    <xdr:to>
      <xdr:col>3</xdr:col>
      <xdr:colOff>550978</xdr:colOff>
      <xdr:row>5</xdr:row>
      <xdr:rowOff>168275</xdr:rowOff>
    </xdr:to>
    <xdr:pic>
      <xdr:nvPicPr>
        <xdr:cNvPr id="2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899" y="200025"/>
          <a:ext cx="3840279" cy="1177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634093</xdr:colOff>
      <xdr:row>0</xdr:row>
      <xdr:rowOff>179615</xdr:rowOff>
    </xdr:from>
    <xdr:to>
      <xdr:col>14</xdr:col>
      <xdr:colOff>693964</xdr:colOff>
      <xdr:row>6</xdr:row>
      <xdr:rowOff>198665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1900807" y="179615"/>
          <a:ext cx="4250871" cy="124369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УТВЕРЖДАЮ: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Руководитель  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ОП ЗАО "Электросеть"</a:t>
          </a:r>
        </a:p>
        <a:p>
          <a:pPr algn="r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______________ /С.И.Родионов/</a:t>
          </a:r>
        </a:p>
        <a:p>
          <a:pPr algn="r" rtl="0">
            <a:defRPr sz="1000"/>
          </a:pPr>
          <a:r>
            <a:rPr lang="ru-RU" sz="13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"___"  июля 2013г.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eksey.Mylnikov@zaoelektroset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na.kovaleva@zaoelektroset.ru.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atalya.Mikhaylenko@zaoelektroset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hyperlink" Target="mailto:Natalya.Komarovskikh@zaoelektroset.ru" TargetMode="Externa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Andrey.Sharikov@zaoelektroset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oleg.sozonov@zaoelektroset.r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AntoninaLykova@zaoelektroset.ru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kolay.Schslyaev@zaoelectro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opLeftCell="A224" zoomScale="70" zoomScaleNormal="70" workbookViewId="0">
      <selection activeCell="R211" sqref="R211:R212"/>
    </sheetView>
  </sheetViews>
  <sheetFormatPr defaultRowHeight="12.75"/>
  <cols>
    <col min="1" max="1" width="4.5703125" style="5" customWidth="1"/>
    <col min="2" max="2" width="8.5703125" style="5" customWidth="1"/>
    <col min="3" max="3" width="9.28515625" style="5" customWidth="1"/>
    <col min="4" max="4" width="29.42578125" style="5" customWidth="1"/>
    <col min="5" max="5" width="28.5703125" style="5" customWidth="1"/>
    <col min="6" max="6" width="13.42578125" style="5" customWidth="1"/>
    <col min="7" max="7" width="11.5703125" style="5" customWidth="1"/>
    <col min="8" max="8" width="12.85546875" style="5" customWidth="1"/>
    <col min="9" max="9" width="16.5703125" style="5" customWidth="1"/>
    <col min="10" max="10" width="13.7109375" style="5" customWidth="1"/>
    <col min="11" max="11" width="19" style="5" customWidth="1"/>
    <col min="12" max="12" width="16.7109375" style="5" customWidth="1"/>
    <col min="13" max="13" width="13.28515625" style="5" customWidth="1"/>
    <col min="14" max="14" width="7" style="5" customWidth="1"/>
    <col min="15" max="15" width="10.5703125" style="5" customWidth="1"/>
    <col min="16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</row>
    <row r="3" spans="1:15" ht="20.25">
      <c r="A3" s="1"/>
      <c r="B3" s="1"/>
      <c r="C3" s="1"/>
      <c r="D3" s="861"/>
      <c r="E3" s="2"/>
      <c r="F3" s="2"/>
      <c r="G3" s="2"/>
      <c r="H3" s="2"/>
      <c r="I3" s="2"/>
      <c r="J3" s="2"/>
      <c r="K3" s="3"/>
      <c r="L3" s="4"/>
      <c r="M3" s="4"/>
      <c r="N3" s="4"/>
      <c r="O3" s="4"/>
    </row>
    <row r="4" spans="1:15" ht="21.75" customHeight="1">
      <c r="A4" s="862"/>
      <c r="B4" s="862"/>
      <c r="C4" s="862"/>
      <c r="D4" s="2"/>
      <c r="E4" s="2"/>
      <c r="F4" s="2"/>
      <c r="G4" s="2"/>
      <c r="H4" s="2"/>
      <c r="I4" s="2"/>
      <c r="J4" s="2"/>
      <c r="K4" s="3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863" t="s">
        <v>32</v>
      </c>
      <c r="F5" s="863"/>
      <c r="G5" s="863"/>
      <c r="H5" s="863"/>
      <c r="I5" s="863"/>
      <c r="J5" s="863"/>
      <c r="K5" s="863"/>
      <c r="L5" s="863"/>
      <c r="M5" s="15"/>
      <c r="N5" s="15"/>
      <c r="O5" s="15"/>
    </row>
    <row r="6" spans="1:15" ht="15.75" customHeight="1">
      <c r="A6" s="2"/>
      <c r="B6" s="2"/>
      <c r="C6" s="2"/>
      <c r="D6" s="2"/>
      <c r="E6" s="863" t="s">
        <v>33</v>
      </c>
      <c r="F6" s="863"/>
      <c r="G6" s="863"/>
      <c r="H6" s="863"/>
      <c r="I6" s="863"/>
      <c r="J6" s="863"/>
      <c r="K6" s="863"/>
      <c r="L6" s="863"/>
      <c r="M6" s="15"/>
      <c r="N6" s="15"/>
      <c r="O6" s="15"/>
    </row>
    <row r="7" spans="1:15" ht="18" customHeight="1">
      <c r="A7" s="20"/>
      <c r="B7" s="20"/>
      <c r="C7" s="20"/>
      <c r="D7" s="20"/>
      <c r="E7" s="863" t="s">
        <v>36</v>
      </c>
      <c r="F7" s="863"/>
      <c r="G7" s="863"/>
      <c r="H7" s="863"/>
      <c r="I7" s="863"/>
      <c r="J7" s="863"/>
      <c r="K7" s="863"/>
      <c r="L7" s="863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6"/>
      <c r="N8" s="6"/>
      <c r="O8" s="771"/>
    </row>
    <row r="9" spans="1:15" ht="18" customHeight="1">
      <c r="A9" s="864" t="s">
        <v>21</v>
      </c>
      <c r="B9" s="865"/>
      <c r="C9" s="865"/>
      <c r="D9" s="865"/>
      <c r="E9" s="866" t="s">
        <v>1445</v>
      </c>
      <c r="F9" s="867"/>
      <c r="G9" s="867"/>
      <c r="H9" s="867"/>
      <c r="I9" s="867"/>
      <c r="J9" s="867"/>
      <c r="K9" s="867"/>
      <c r="L9" s="867"/>
      <c r="M9" s="867"/>
      <c r="N9" s="867"/>
      <c r="O9" s="868"/>
    </row>
    <row r="10" spans="1:15" ht="18" customHeight="1">
      <c r="A10" s="864" t="s">
        <v>22</v>
      </c>
      <c r="B10" s="865"/>
      <c r="C10" s="865"/>
      <c r="D10" s="865"/>
      <c r="E10" s="866" t="s">
        <v>1446</v>
      </c>
      <c r="F10" s="867"/>
      <c r="G10" s="867"/>
      <c r="H10" s="867"/>
      <c r="I10" s="867"/>
      <c r="J10" s="867"/>
      <c r="K10" s="867"/>
      <c r="L10" s="867"/>
      <c r="M10" s="867"/>
      <c r="N10" s="867"/>
      <c r="O10" s="868"/>
    </row>
    <row r="11" spans="1:15" ht="18" customHeight="1">
      <c r="A11" s="864" t="s">
        <v>23</v>
      </c>
      <c r="B11" s="865"/>
      <c r="C11" s="865"/>
      <c r="D11" s="865"/>
      <c r="E11" s="866" t="s">
        <v>1447</v>
      </c>
      <c r="F11" s="867"/>
      <c r="G11" s="867"/>
      <c r="H11" s="867"/>
      <c r="I11" s="867"/>
      <c r="J11" s="867"/>
      <c r="K11" s="867"/>
      <c r="L11" s="867"/>
      <c r="M11" s="867"/>
      <c r="N11" s="867"/>
      <c r="O11" s="868"/>
    </row>
    <row r="12" spans="1:15" ht="18" customHeight="1">
      <c r="A12" s="864" t="s">
        <v>24</v>
      </c>
      <c r="B12" s="865"/>
      <c r="C12" s="865"/>
      <c r="D12" s="865"/>
      <c r="E12" s="869" t="s">
        <v>1448</v>
      </c>
      <c r="F12" s="870"/>
      <c r="G12" s="870"/>
      <c r="H12" s="870"/>
      <c r="I12" s="870"/>
      <c r="J12" s="870"/>
      <c r="K12" s="870"/>
      <c r="L12" s="870"/>
      <c r="M12" s="870"/>
      <c r="N12" s="870"/>
      <c r="O12" s="871"/>
    </row>
    <row r="13" spans="1:15" ht="18" customHeight="1">
      <c r="A13" s="864" t="s">
        <v>25</v>
      </c>
      <c r="B13" s="865"/>
      <c r="C13" s="865"/>
      <c r="D13" s="865"/>
      <c r="E13" s="866">
        <v>7714734225</v>
      </c>
      <c r="F13" s="867"/>
      <c r="G13" s="867"/>
      <c r="H13" s="867"/>
      <c r="I13" s="867"/>
      <c r="J13" s="867"/>
      <c r="K13" s="867"/>
      <c r="L13" s="867"/>
      <c r="M13" s="867"/>
      <c r="N13" s="867"/>
      <c r="O13" s="868"/>
    </row>
    <row r="14" spans="1:15" ht="18" customHeight="1">
      <c r="A14" s="864" t="s">
        <v>26</v>
      </c>
      <c r="B14" s="865"/>
      <c r="C14" s="865"/>
      <c r="D14" s="865"/>
      <c r="E14" s="866">
        <v>740445001</v>
      </c>
      <c r="F14" s="867"/>
      <c r="G14" s="867"/>
      <c r="H14" s="867"/>
      <c r="I14" s="867"/>
      <c r="J14" s="867"/>
      <c r="K14" s="867"/>
      <c r="L14" s="867"/>
      <c r="M14" s="867"/>
      <c r="N14" s="867"/>
      <c r="O14" s="868"/>
    </row>
    <row r="15" spans="1:15" ht="18" customHeight="1">
      <c r="A15" s="872" t="s">
        <v>27</v>
      </c>
      <c r="B15" s="872"/>
      <c r="C15" s="872"/>
      <c r="D15" s="872"/>
      <c r="E15" s="866">
        <v>75412000000</v>
      </c>
      <c r="F15" s="867"/>
      <c r="G15" s="867"/>
      <c r="H15" s="867"/>
      <c r="I15" s="867"/>
      <c r="J15" s="867"/>
      <c r="K15" s="867"/>
      <c r="L15" s="867"/>
      <c r="M15" s="867"/>
      <c r="N15" s="867"/>
      <c r="O15" s="868"/>
    </row>
    <row r="16" spans="1:15" ht="18" customHeight="1">
      <c r="A16" s="127"/>
      <c r="B16" s="127"/>
      <c r="C16" s="127"/>
      <c r="D16" s="127"/>
      <c r="E16" s="19"/>
      <c r="F16" s="128"/>
      <c r="G16" s="128"/>
      <c r="H16" s="128"/>
      <c r="I16" s="128"/>
      <c r="J16" s="128"/>
      <c r="K16" s="128"/>
      <c r="L16" s="128"/>
      <c r="M16" s="128"/>
      <c r="N16" s="128"/>
      <c r="O16" s="772"/>
    </row>
    <row r="17" spans="1:15" ht="12.75" customHeight="1">
      <c r="A17" s="873" t="s">
        <v>4</v>
      </c>
      <c r="B17" s="873" t="s">
        <v>5</v>
      </c>
      <c r="C17" s="873" t="s">
        <v>6</v>
      </c>
      <c r="D17" s="876" t="s">
        <v>28</v>
      </c>
      <c r="E17" s="877"/>
      <c r="F17" s="877"/>
      <c r="G17" s="877"/>
      <c r="H17" s="877"/>
      <c r="I17" s="877"/>
      <c r="J17" s="877"/>
      <c r="K17" s="877"/>
      <c r="L17" s="877"/>
      <c r="M17" s="878"/>
      <c r="N17" s="873" t="s">
        <v>19</v>
      </c>
      <c r="O17" s="879" t="s">
        <v>20</v>
      </c>
    </row>
    <row r="18" spans="1:15" s="7" customFormat="1" ht="42" customHeight="1">
      <c r="A18" s="874"/>
      <c r="B18" s="874"/>
      <c r="C18" s="874"/>
      <c r="D18" s="892" t="s">
        <v>7</v>
      </c>
      <c r="E18" s="879" t="s">
        <v>8</v>
      </c>
      <c r="F18" s="883" t="s">
        <v>9</v>
      </c>
      <c r="G18" s="884"/>
      <c r="H18" s="879" t="s">
        <v>12</v>
      </c>
      <c r="I18" s="883" t="s">
        <v>13</v>
      </c>
      <c r="J18" s="884"/>
      <c r="K18" s="873" t="s">
        <v>30</v>
      </c>
      <c r="L18" s="883" t="s">
        <v>16</v>
      </c>
      <c r="M18" s="884"/>
      <c r="N18" s="874"/>
      <c r="O18" s="875"/>
    </row>
    <row r="19" spans="1:15" s="7" customFormat="1" ht="93.75" customHeight="1">
      <c r="A19" s="875"/>
      <c r="B19" s="875"/>
      <c r="C19" s="875"/>
      <c r="D19" s="893"/>
      <c r="E19" s="894"/>
      <c r="F19" s="129" t="s">
        <v>10</v>
      </c>
      <c r="G19" s="131" t="s">
        <v>11</v>
      </c>
      <c r="H19" s="894"/>
      <c r="I19" s="131" t="s">
        <v>14</v>
      </c>
      <c r="J19" s="131" t="s">
        <v>15</v>
      </c>
      <c r="K19" s="895"/>
      <c r="L19" s="131" t="s">
        <v>17</v>
      </c>
      <c r="M19" s="129" t="s">
        <v>18</v>
      </c>
      <c r="N19" s="875"/>
      <c r="O19" s="129" t="s">
        <v>31</v>
      </c>
    </row>
    <row r="20" spans="1:15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</row>
    <row r="21" spans="1:15" s="9" customFormat="1" ht="19.5" customHeight="1">
      <c r="A21" s="885" t="s">
        <v>153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7"/>
    </row>
    <row r="22" spans="1:15" s="9" customFormat="1" ht="26.25" customHeight="1">
      <c r="A22" s="8">
        <v>1</v>
      </c>
      <c r="B22" s="8">
        <v>17.11</v>
      </c>
      <c r="C22" s="8">
        <v>2430110</v>
      </c>
      <c r="D22" s="744" t="s">
        <v>1449</v>
      </c>
      <c r="E22" s="8" t="s">
        <v>1450</v>
      </c>
      <c r="F22" s="8">
        <v>163</v>
      </c>
      <c r="G22" s="22" t="s">
        <v>41</v>
      </c>
      <c r="H22" s="46">
        <v>99.6</v>
      </c>
      <c r="I22" s="8">
        <v>75412000000</v>
      </c>
      <c r="J22" s="8" t="s">
        <v>1451</v>
      </c>
      <c r="K22" s="489">
        <v>3367.47</v>
      </c>
      <c r="L22" s="14" t="s">
        <v>1452</v>
      </c>
      <c r="M22" s="522">
        <v>41367</v>
      </c>
      <c r="N22" s="8" t="s">
        <v>1453</v>
      </c>
      <c r="O22" s="8" t="s">
        <v>58</v>
      </c>
    </row>
    <row r="23" spans="1:15" s="9" customFormat="1" ht="41.25" customHeight="1">
      <c r="A23" s="8">
        <v>2</v>
      </c>
      <c r="B23" s="8">
        <v>24.1</v>
      </c>
      <c r="C23" s="8">
        <v>2429119</v>
      </c>
      <c r="D23" s="744" t="s">
        <v>1454</v>
      </c>
      <c r="E23" s="8" t="s">
        <v>1450</v>
      </c>
      <c r="F23" s="8">
        <v>163</v>
      </c>
      <c r="G23" s="22" t="s">
        <v>41</v>
      </c>
      <c r="H23" s="46">
        <v>1</v>
      </c>
      <c r="I23" s="8">
        <v>75412000000</v>
      </c>
      <c r="J23" s="8" t="s">
        <v>1451</v>
      </c>
      <c r="K23" s="489">
        <v>285.60000000000002</v>
      </c>
      <c r="L23" s="14" t="s">
        <v>1452</v>
      </c>
      <c r="M23" s="522">
        <v>41369</v>
      </c>
      <c r="N23" s="8" t="s">
        <v>1453</v>
      </c>
      <c r="O23" s="8" t="s">
        <v>58</v>
      </c>
    </row>
    <row r="24" spans="1:15" s="9" customFormat="1" ht="40.5" customHeight="1">
      <c r="A24" s="8">
        <v>3</v>
      </c>
      <c r="B24" s="8" t="s">
        <v>1455</v>
      </c>
      <c r="C24" s="8">
        <v>2519521</v>
      </c>
      <c r="D24" s="744" t="s">
        <v>1456</v>
      </c>
      <c r="E24" s="8" t="s">
        <v>1450</v>
      </c>
      <c r="F24" s="8">
        <v>163</v>
      </c>
      <c r="G24" s="22" t="s">
        <v>41</v>
      </c>
      <c r="H24" s="46">
        <v>19.5</v>
      </c>
      <c r="I24" s="8">
        <v>75412000000</v>
      </c>
      <c r="J24" s="8" t="s">
        <v>1451</v>
      </c>
      <c r="K24" s="489">
        <v>4586.3999999999996</v>
      </c>
      <c r="L24" s="14" t="s">
        <v>1452</v>
      </c>
      <c r="M24" s="522">
        <v>41370</v>
      </c>
      <c r="N24" s="8" t="s">
        <v>1453</v>
      </c>
      <c r="O24" s="8" t="s">
        <v>58</v>
      </c>
    </row>
    <row r="25" spans="1:15" s="9" customFormat="1" ht="36.75" customHeight="1">
      <c r="A25" s="8">
        <v>4</v>
      </c>
      <c r="B25" s="8" t="s">
        <v>1457</v>
      </c>
      <c r="C25" s="8">
        <v>2520000</v>
      </c>
      <c r="D25" s="744" t="s">
        <v>1458</v>
      </c>
      <c r="E25" s="8" t="s">
        <v>1450</v>
      </c>
      <c r="F25" s="8">
        <v>163</v>
      </c>
      <c r="G25" s="22" t="s">
        <v>41</v>
      </c>
      <c r="H25" s="46">
        <v>18.3</v>
      </c>
      <c r="I25" s="8">
        <v>75412000000</v>
      </c>
      <c r="J25" s="8" t="s">
        <v>1451</v>
      </c>
      <c r="K25" s="489">
        <v>1634.23</v>
      </c>
      <c r="L25" s="14" t="s">
        <v>1452</v>
      </c>
      <c r="M25" s="522">
        <v>41371</v>
      </c>
      <c r="N25" s="8" t="s">
        <v>1453</v>
      </c>
      <c r="O25" s="8" t="s">
        <v>58</v>
      </c>
    </row>
    <row r="26" spans="1:15" s="9" customFormat="1" ht="34.5" customHeight="1">
      <c r="A26" s="8">
        <v>5</v>
      </c>
      <c r="B26" s="8" t="s">
        <v>1457</v>
      </c>
      <c r="C26" s="8">
        <v>2520000</v>
      </c>
      <c r="D26" s="744" t="s">
        <v>1459</v>
      </c>
      <c r="E26" s="8" t="s">
        <v>1450</v>
      </c>
      <c r="F26" s="8">
        <v>163</v>
      </c>
      <c r="G26" s="22" t="s">
        <v>41</v>
      </c>
      <c r="H26" s="46">
        <v>18.3</v>
      </c>
      <c r="I26" s="8">
        <v>75412000000</v>
      </c>
      <c r="J26" s="8" t="s">
        <v>1451</v>
      </c>
      <c r="K26" s="489">
        <v>1653.44</v>
      </c>
      <c r="L26" s="14" t="s">
        <v>1452</v>
      </c>
      <c r="M26" s="522">
        <v>41372</v>
      </c>
      <c r="N26" s="8" t="s">
        <v>1453</v>
      </c>
      <c r="O26" s="8" t="s">
        <v>58</v>
      </c>
    </row>
    <row r="27" spans="1:15" s="9" customFormat="1" ht="43.5" customHeight="1">
      <c r="A27" s="8">
        <v>6</v>
      </c>
      <c r="B27" s="8" t="s">
        <v>1457</v>
      </c>
      <c r="C27" s="8">
        <v>2520000</v>
      </c>
      <c r="D27" s="744" t="s">
        <v>1460</v>
      </c>
      <c r="E27" s="8" t="s">
        <v>1450</v>
      </c>
      <c r="F27" s="8">
        <v>163</v>
      </c>
      <c r="G27" s="22" t="s">
        <v>41</v>
      </c>
      <c r="H27" s="46">
        <v>18.3</v>
      </c>
      <c r="I27" s="8">
        <v>75412000000</v>
      </c>
      <c r="J27" s="8" t="s">
        <v>1451</v>
      </c>
      <c r="K27" s="489">
        <v>1672.66</v>
      </c>
      <c r="L27" s="14" t="s">
        <v>1452</v>
      </c>
      <c r="M27" s="522">
        <v>41373</v>
      </c>
      <c r="N27" s="8" t="s">
        <v>1453</v>
      </c>
      <c r="O27" s="8" t="s">
        <v>58</v>
      </c>
    </row>
    <row r="28" spans="1:15" s="9" customFormat="1" ht="35.25" customHeight="1">
      <c r="A28" s="8">
        <v>7</v>
      </c>
      <c r="B28" s="8" t="s">
        <v>1457</v>
      </c>
      <c r="C28" s="8">
        <v>2422130</v>
      </c>
      <c r="D28" s="744" t="s">
        <v>1461</v>
      </c>
      <c r="E28" s="8" t="s">
        <v>1450</v>
      </c>
      <c r="F28" s="8">
        <v>163</v>
      </c>
      <c r="G28" s="22" t="s">
        <v>41</v>
      </c>
      <c r="H28" s="46">
        <v>5.2</v>
      </c>
      <c r="I28" s="8">
        <v>75412000000</v>
      </c>
      <c r="J28" s="8" t="s">
        <v>1451</v>
      </c>
      <c r="K28" s="489">
        <v>556.92000000000007</v>
      </c>
      <c r="L28" s="14" t="s">
        <v>1452</v>
      </c>
      <c r="M28" s="522">
        <v>41375</v>
      </c>
      <c r="N28" s="8" t="s">
        <v>1453</v>
      </c>
      <c r="O28" s="8" t="s">
        <v>58</v>
      </c>
    </row>
    <row r="29" spans="1:15" s="9" customFormat="1" ht="30.75" customHeight="1">
      <c r="A29" s="8">
        <v>8</v>
      </c>
      <c r="B29" s="8" t="s">
        <v>1457</v>
      </c>
      <c r="C29" s="8">
        <v>2422100</v>
      </c>
      <c r="D29" s="744" t="s">
        <v>1462</v>
      </c>
      <c r="E29" s="8" t="s">
        <v>1450</v>
      </c>
      <c r="F29" s="8">
        <v>163</v>
      </c>
      <c r="G29" s="22" t="s">
        <v>41</v>
      </c>
      <c r="H29" s="46">
        <v>95.58</v>
      </c>
      <c r="I29" s="8">
        <v>75412000000</v>
      </c>
      <c r="J29" s="8" t="s">
        <v>1451</v>
      </c>
      <c r="K29" s="489">
        <v>4507.12</v>
      </c>
      <c r="L29" s="14" t="s">
        <v>1452</v>
      </c>
      <c r="M29" s="522">
        <v>41376</v>
      </c>
      <c r="N29" s="8" t="s">
        <v>1453</v>
      </c>
      <c r="O29" s="8" t="s">
        <v>58</v>
      </c>
    </row>
    <row r="30" spans="1:15" s="9" customFormat="1" ht="28.5" customHeight="1">
      <c r="A30" s="8">
        <v>9</v>
      </c>
      <c r="B30" s="8" t="s">
        <v>1463</v>
      </c>
      <c r="C30" s="8">
        <v>2320030</v>
      </c>
      <c r="D30" s="744" t="s">
        <v>1464</v>
      </c>
      <c r="E30" s="8" t="s">
        <v>1450</v>
      </c>
      <c r="F30" s="8">
        <v>163</v>
      </c>
      <c r="G30" s="22" t="s">
        <v>41</v>
      </c>
      <c r="H30" s="46">
        <v>1.5249999999999999</v>
      </c>
      <c r="I30" s="8">
        <v>75412000000</v>
      </c>
      <c r="J30" s="8" t="s">
        <v>1451</v>
      </c>
      <c r="K30" s="489">
        <v>9607.5</v>
      </c>
      <c r="L30" s="14" t="s">
        <v>1452</v>
      </c>
      <c r="M30" s="522">
        <v>41377</v>
      </c>
      <c r="N30" s="8" t="s">
        <v>1453</v>
      </c>
      <c r="O30" s="8" t="s">
        <v>58</v>
      </c>
    </row>
    <row r="31" spans="1:15" s="9" customFormat="1" ht="31.5" customHeight="1">
      <c r="A31" s="8">
        <v>10</v>
      </c>
      <c r="B31" s="8" t="s">
        <v>1457</v>
      </c>
      <c r="C31" s="8">
        <v>2422161</v>
      </c>
      <c r="D31" s="744" t="s">
        <v>1465</v>
      </c>
      <c r="E31" s="8" t="s">
        <v>1450</v>
      </c>
      <c r="F31" s="8">
        <v>163</v>
      </c>
      <c r="G31" s="22" t="s">
        <v>41</v>
      </c>
      <c r="H31" s="46">
        <v>20.9</v>
      </c>
      <c r="I31" s="8">
        <v>75412000000</v>
      </c>
      <c r="J31" s="8" t="s">
        <v>1451</v>
      </c>
      <c r="K31" s="489">
        <v>4162.53</v>
      </c>
      <c r="L31" s="14" t="s">
        <v>1452</v>
      </c>
      <c r="M31" s="522">
        <v>41378</v>
      </c>
      <c r="N31" s="8" t="s">
        <v>1453</v>
      </c>
      <c r="O31" s="8" t="s">
        <v>58</v>
      </c>
    </row>
    <row r="32" spans="1:15" s="9" customFormat="1" ht="33" customHeight="1">
      <c r="A32" s="8">
        <v>11</v>
      </c>
      <c r="B32" s="8" t="s">
        <v>1463</v>
      </c>
      <c r="C32" s="8">
        <v>2320430</v>
      </c>
      <c r="D32" s="744" t="s">
        <v>1466</v>
      </c>
      <c r="E32" s="8" t="s">
        <v>1450</v>
      </c>
      <c r="F32" s="8">
        <v>163</v>
      </c>
      <c r="G32" s="22" t="s">
        <v>41</v>
      </c>
      <c r="H32" s="46">
        <v>23.099999999999998</v>
      </c>
      <c r="I32" s="8">
        <v>75412000000</v>
      </c>
      <c r="J32" s="8" t="s">
        <v>1451</v>
      </c>
      <c r="K32" s="519">
        <v>24255</v>
      </c>
      <c r="L32" s="14" t="s">
        <v>1452</v>
      </c>
      <c r="M32" s="522">
        <v>41382</v>
      </c>
      <c r="N32" s="8" t="s">
        <v>1453</v>
      </c>
      <c r="O32" s="8" t="s">
        <v>58</v>
      </c>
    </row>
    <row r="33" spans="1:15" s="9" customFormat="1" ht="22.5" customHeight="1">
      <c r="A33" s="8">
        <v>12</v>
      </c>
      <c r="B33" s="8" t="s">
        <v>1457</v>
      </c>
      <c r="C33" s="8">
        <v>2422120</v>
      </c>
      <c r="D33" s="744" t="s">
        <v>1467</v>
      </c>
      <c r="E33" s="8" t="s">
        <v>1450</v>
      </c>
      <c r="F33" s="8">
        <v>163</v>
      </c>
      <c r="G33" s="22" t="s">
        <v>41</v>
      </c>
      <c r="H33" s="46">
        <v>2.5</v>
      </c>
      <c r="I33" s="8">
        <v>75412000000</v>
      </c>
      <c r="J33" s="8" t="s">
        <v>1451</v>
      </c>
      <c r="K33" s="489">
        <v>213.80625000000001</v>
      </c>
      <c r="L33" s="14" t="s">
        <v>1452</v>
      </c>
      <c r="M33" s="522">
        <v>41383</v>
      </c>
      <c r="N33" s="8" t="s">
        <v>1453</v>
      </c>
      <c r="O33" s="8" t="s">
        <v>58</v>
      </c>
    </row>
    <row r="34" spans="1:15" s="9" customFormat="1" ht="32.25" customHeight="1">
      <c r="A34" s="8">
        <v>13</v>
      </c>
      <c r="B34" s="8">
        <v>17.11</v>
      </c>
      <c r="C34" s="8">
        <v>1721466</v>
      </c>
      <c r="D34" s="744" t="s">
        <v>1468</v>
      </c>
      <c r="E34" s="8" t="s">
        <v>1450</v>
      </c>
      <c r="F34" s="8">
        <v>796</v>
      </c>
      <c r="G34" s="22" t="s">
        <v>1077</v>
      </c>
      <c r="H34" s="46">
        <v>100</v>
      </c>
      <c r="I34" s="8">
        <v>75412000000</v>
      </c>
      <c r="J34" s="8" t="s">
        <v>1451</v>
      </c>
      <c r="K34" s="489">
        <v>388.50000000000006</v>
      </c>
      <c r="L34" s="14" t="s">
        <v>1452</v>
      </c>
      <c r="M34" s="522">
        <v>41384</v>
      </c>
      <c r="N34" s="8" t="s">
        <v>1453</v>
      </c>
      <c r="O34" s="8" t="s">
        <v>58</v>
      </c>
    </row>
    <row r="35" spans="1:15" s="9" customFormat="1" ht="35.25" customHeight="1">
      <c r="A35" s="8">
        <v>14</v>
      </c>
      <c r="B35" s="8" t="s">
        <v>1469</v>
      </c>
      <c r="C35" s="8">
        <v>3311415</v>
      </c>
      <c r="D35" s="744" t="s">
        <v>1470</v>
      </c>
      <c r="E35" s="8" t="s">
        <v>1450</v>
      </c>
      <c r="F35" s="8">
        <v>796</v>
      </c>
      <c r="G35" s="22" t="s">
        <v>46</v>
      </c>
      <c r="H35" s="46">
        <v>6</v>
      </c>
      <c r="I35" s="8">
        <v>75412000000</v>
      </c>
      <c r="J35" s="8" t="s">
        <v>1451</v>
      </c>
      <c r="K35" s="489">
        <v>8649.14</v>
      </c>
      <c r="L35" s="14" t="s">
        <v>1452</v>
      </c>
      <c r="M35" s="522">
        <v>41386</v>
      </c>
      <c r="N35" s="8" t="s">
        <v>1453</v>
      </c>
      <c r="O35" s="8" t="s">
        <v>58</v>
      </c>
    </row>
    <row r="36" spans="1:15" s="9" customFormat="1" ht="51.75" customHeight="1">
      <c r="A36" s="8">
        <v>15</v>
      </c>
      <c r="B36" s="8" t="s">
        <v>1471</v>
      </c>
      <c r="C36" s="8">
        <v>2714810</v>
      </c>
      <c r="D36" s="744" t="s">
        <v>1472</v>
      </c>
      <c r="E36" s="8" t="s">
        <v>1450</v>
      </c>
      <c r="F36" s="8">
        <v>163</v>
      </c>
      <c r="G36" s="22" t="s">
        <v>41</v>
      </c>
      <c r="H36" s="46">
        <v>1.8</v>
      </c>
      <c r="I36" s="8">
        <v>75412000000</v>
      </c>
      <c r="J36" s="8" t="s">
        <v>1451</v>
      </c>
      <c r="K36" s="489">
        <v>151.19999999999999</v>
      </c>
      <c r="L36" s="14" t="s">
        <v>1452</v>
      </c>
      <c r="M36" s="522">
        <v>41387</v>
      </c>
      <c r="N36" s="8" t="s">
        <v>1453</v>
      </c>
      <c r="O36" s="8" t="s">
        <v>58</v>
      </c>
    </row>
    <row r="37" spans="1:15" s="9" customFormat="1" ht="53.25" customHeight="1">
      <c r="A37" s="8">
        <v>16</v>
      </c>
      <c r="B37" s="8" t="s">
        <v>53</v>
      </c>
      <c r="C37" s="8">
        <v>8040020</v>
      </c>
      <c r="D37" s="745" t="s">
        <v>1473</v>
      </c>
      <c r="E37" s="8" t="s">
        <v>122</v>
      </c>
      <c r="F37" s="8">
        <v>792</v>
      </c>
      <c r="G37" s="746" t="s">
        <v>51</v>
      </c>
      <c r="H37" s="747">
        <v>2</v>
      </c>
      <c r="I37" s="8">
        <v>75412000000</v>
      </c>
      <c r="J37" s="8" t="s">
        <v>1474</v>
      </c>
      <c r="K37" s="519">
        <v>6000</v>
      </c>
      <c r="L37" s="522" t="s">
        <v>1475</v>
      </c>
      <c r="M37" s="522" t="s">
        <v>1476</v>
      </c>
      <c r="N37" s="8" t="s">
        <v>1453</v>
      </c>
      <c r="O37" s="8" t="s">
        <v>58</v>
      </c>
    </row>
    <row r="38" spans="1:15" s="9" customFormat="1" ht="68.25" customHeight="1">
      <c r="A38" s="8">
        <v>17</v>
      </c>
      <c r="B38" s="8" t="s">
        <v>53</v>
      </c>
      <c r="C38" s="8">
        <v>8040020</v>
      </c>
      <c r="D38" s="745" t="s">
        <v>1477</v>
      </c>
      <c r="E38" s="8" t="s">
        <v>122</v>
      </c>
      <c r="F38" s="8">
        <v>792</v>
      </c>
      <c r="G38" s="746" t="s">
        <v>51</v>
      </c>
      <c r="H38" s="747">
        <v>2</v>
      </c>
      <c r="I38" s="8">
        <v>75412000000</v>
      </c>
      <c r="J38" s="8" t="s">
        <v>1474</v>
      </c>
      <c r="K38" s="519">
        <v>2000</v>
      </c>
      <c r="L38" s="522" t="s">
        <v>1478</v>
      </c>
      <c r="M38" s="522" t="s">
        <v>1452</v>
      </c>
      <c r="N38" s="8" t="s">
        <v>1453</v>
      </c>
      <c r="O38" s="8" t="s">
        <v>58</v>
      </c>
    </row>
    <row r="39" spans="1:15" s="9" customFormat="1" ht="70.5" customHeight="1">
      <c r="A39" s="8">
        <v>18</v>
      </c>
      <c r="B39" s="8" t="s">
        <v>53</v>
      </c>
      <c r="C39" s="8">
        <v>8040020</v>
      </c>
      <c r="D39" s="745" t="s">
        <v>1479</v>
      </c>
      <c r="E39" s="8" t="s">
        <v>122</v>
      </c>
      <c r="F39" s="8">
        <v>792</v>
      </c>
      <c r="G39" s="746" t="s">
        <v>51</v>
      </c>
      <c r="H39" s="747">
        <v>2</v>
      </c>
      <c r="I39" s="8">
        <v>75412000000</v>
      </c>
      <c r="J39" s="8" t="s">
        <v>1474</v>
      </c>
      <c r="K39" s="519">
        <v>2000</v>
      </c>
      <c r="L39" s="522" t="s">
        <v>1478</v>
      </c>
      <c r="M39" s="522" t="s">
        <v>1452</v>
      </c>
      <c r="N39" s="8" t="s">
        <v>1453</v>
      </c>
      <c r="O39" s="8" t="s">
        <v>58</v>
      </c>
    </row>
    <row r="40" spans="1:15" s="9" customFormat="1" ht="81" customHeight="1">
      <c r="A40" s="8">
        <v>19</v>
      </c>
      <c r="B40" s="8" t="s">
        <v>53</v>
      </c>
      <c r="C40" s="8">
        <v>8040020</v>
      </c>
      <c r="D40" s="745" t="s">
        <v>1480</v>
      </c>
      <c r="E40" s="8" t="s">
        <v>122</v>
      </c>
      <c r="F40" s="8">
        <v>792</v>
      </c>
      <c r="G40" s="746" t="s">
        <v>51</v>
      </c>
      <c r="H40" s="747">
        <v>2</v>
      </c>
      <c r="I40" s="8">
        <v>75412000000</v>
      </c>
      <c r="J40" s="8" t="s">
        <v>1474</v>
      </c>
      <c r="K40" s="519">
        <v>2000</v>
      </c>
      <c r="L40" s="522" t="s">
        <v>1478</v>
      </c>
      <c r="M40" s="522" t="s">
        <v>1452</v>
      </c>
      <c r="N40" s="8" t="s">
        <v>1453</v>
      </c>
      <c r="O40" s="8" t="s">
        <v>58</v>
      </c>
    </row>
    <row r="41" spans="1:15" s="9" customFormat="1" ht="34.5" customHeight="1">
      <c r="A41" s="8">
        <v>20</v>
      </c>
      <c r="B41" s="8" t="s">
        <v>53</v>
      </c>
      <c r="C41" s="8">
        <v>8040020</v>
      </c>
      <c r="D41" s="748" t="s">
        <v>1481</v>
      </c>
      <c r="E41" s="8" t="s">
        <v>122</v>
      </c>
      <c r="F41" s="8">
        <v>792</v>
      </c>
      <c r="G41" s="746" t="s">
        <v>51</v>
      </c>
      <c r="H41" s="747">
        <v>7</v>
      </c>
      <c r="I41" s="8">
        <v>75412000000</v>
      </c>
      <c r="J41" s="8" t="s">
        <v>1474</v>
      </c>
      <c r="K41" s="519">
        <v>8400</v>
      </c>
      <c r="L41" s="522" t="s">
        <v>1475</v>
      </c>
      <c r="M41" s="522" t="s">
        <v>1476</v>
      </c>
      <c r="N41" s="8" t="s">
        <v>1453</v>
      </c>
      <c r="O41" s="8" t="s">
        <v>58</v>
      </c>
    </row>
    <row r="42" spans="1:15" s="9" customFormat="1" ht="30.75" customHeight="1">
      <c r="A42" s="8">
        <v>21</v>
      </c>
      <c r="B42" s="8" t="s">
        <v>53</v>
      </c>
      <c r="C42" s="8">
        <v>8040020</v>
      </c>
      <c r="D42" s="748" t="s">
        <v>1482</v>
      </c>
      <c r="E42" s="8" t="s">
        <v>122</v>
      </c>
      <c r="F42" s="8">
        <v>792</v>
      </c>
      <c r="G42" s="746" t="s">
        <v>51</v>
      </c>
      <c r="H42" s="747">
        <v>6</v>
      </c>
      <c r="I42" s="8">
        <v>75412000000</v>
      </c>
      <c r="J42" s="8" t="s">
        <v>1474</v>
      </c>
      <c r="K42" s="519">
        <v>18000</v>
      </c>
      <c r="L42" s="522" t="s">
        <v>1452</v>
      </c>
      <c r="M42" s="522" t="s">
        <v>1475</v>
      </c>
      <c r="N42" s="8" t="s">
        <v>1453</v>
      </c>
      <c r="O42" s="8" t="s">
        <v>58</v>
      </c>
    </row>
    <row r="43" spans="1:15" s="9" customFormat="1" ht="33" customHeight="1">
      <c r="A43" s="8">
        <v>22</v>
      </c>
      <c r="B43" s="8" t="s">
        <v>53</v>
      </c>
      <c r="C43" s="8">
        <v>8040020</v>
      </c>
      <c r="D43" s="748" t="s">
        <v>1483</v>
      </c>
      <c r="E43" s="8" t="s">
        <v>122</v>
      </c>
      <c r="F43" s="8">
        <v>792</v>
      </c>
      <c r="G43" s="746" t="s">
        <v>51</v>
      </c>
      <c r="H43" s="747">
        <v>7</v>
      </c>
      <c r="I43" s="8">
        <v>75412000000</v>
      </c>
      <c r="J43" s="8" t="s">
        <v>1474</v>
      </c>
      <c r="K43" s="519">
        <v>17500</v>
      </c>
      <c r="L43" s="522" t="s">
        <v>1475</v>
      </c>
      <c r="M43" s="522" t="s">
        <v>1476</v>
      </c>
      <c r="N43" s="8" t="s">
        <v>1453</v>
      </c>
      <c r="O43" s="8" t="s">
        <v>58</v>
      </c>
    </row>
    <row r="44" spans="1:15" s="9" customFormat="1" ht="89.25" customHeight="1">
      <c r="A44" s="8">
        <v>23</v>
      </c>
      <c r="B44" s="8">
        <v>93.05</v>
      </c>
      <c r="C44" s="8">
        <v>7423050</v>
      </c>
      <c r="D44" s="749" t="s">
        <v>1484</v>
      </c>
      <c r="E44" s="8" t="s">
        <v>122</v>
      </c>
      <c r="F44" s="8" t="s">
        <v>1485</v>
      </c>
      <c r="G44" s="557" t="s">
        <v>1486</v>
      </c>
      <c r="H44" s="8">
        <v>6</v>
      </c>
      <c r="I44" s="8">
        <v>75412000000</v>
      </c>
      <c r="J44" s="8" t="s">
        <v>1474</v>
      </c>
      <c r="K44" s="489">
        <v>23709.13</v>
      </c>
      <c r="L44" s="522" t="s">
        <v>1475</v>
      </c>
      <c r="M44" s="522" t="s">
        <v>1476</v>
      </c>
      <c r="N44" s="8" t="s">
        <v>1453</v>
      </c>
      <c r="O44" s="8" t="s">
        <v>58</v>
      </c>
    </row>
    <row r="45" spans="1:15" s="9" customFormat="1" ht="33" customHeight="1">
      <c r="A45" s="8">
        <v>24</v>
      </c>
      <c r="B45" s="8" t="s">
        <v>1487</v>
      </c>
      <c r="C45" s="8">
        <v>8519090</v>
      </c>
      <c r="D45" s="748" t="s">
        <v>1488</v>
      </c>
      <c r="E45" s="8" t="s">
        <v>122</v>
      </c>
      <c r="F45" s="8">
        <v>792</v>
      </c>
      <c r="G45" s="750" t="s">
        <v>51</v>
      </c>
      <c r="H45" s="747">
        <v>12</v>
      </c>
      <c r="I45" s="8">
        <v>75412000000</v>
      </c>
      <c r="J45" s="8" t="s">
        <v>1474</v>
      </c>
      <c r="K45" s="489">
        <v>16521.719999999998</v>
      </c>
      <c r="L45" s="522" t="s">
        <v>1478</v>
      </c>
      <c r="M45" s="522" t="s">
        <v>1452</v>
      </c>
      <c r="N45" s="8" t="s">
        <v>1453</v>
      </c>
      <c r="O45" s="8" t="s">
        <v>58</v>
      </c>
    </row>
    <row r="46" spans="1:15" s="9" customFormat="1" ht="48" customHeight="1">
      <c r="A46" s="8">
        <v>25</v>
      </c>
      <c r="B46" s="8" t="s">
        <v>1487</v>
      </c>
      <c r="C46" s="8">
        <v>8519090</v>
      </c>
      <c r="D46" s="748" t="s">
        <v>1489</v>
      </c>
      <c r="E46" s="8" t="s">
        <v>122</v>
      </c>
      <c r="F46" s="8">
        <v>917</v>
      </c>
      <c r="G46" s="750" t="s">
        <v>1490</v>
      </c>
      <c r="H46" s="747">
        <v>250</v>
      </c>
      <c r="I46" s="8">
        <v>75412000000</v>
      </c>
      <c r="J46" s="8" t="s">
        <v>1474</v>
      </c>
      <c r="K46" s="519">
        <v>10510</v>
      </c>
      <c r="L46" s="522" t="s">
        <v>1478</v>
      </c>
      <c r="M46" s="522" t="s">
        <v>1452</v>
      </c>
      <c r="N46" s="8" t="s">
        <v>1453</v>
      </c>
      <c r="O46" s="8" t="s">
        <v>58</v>
      </c>
    </row>
    <row r="47" spans="1:15" s="9" customFormat="1" ht="25.5" customHeight="1">
      <c r="A47" s="8">
        <v>26</v>
      </c>
      <c r="B47" s="8" t="s">
        <v>1491</v>
      </c>
      <c r="C47" s="8">
        <v>1520111</v>
      </c>
      <c r="D47" s="751" t="s">
        <v>1492</v>
      </c>
      <c r="E47" s="8" t="s">
        <v>1450</v>
      </c>
      <c r="F47" s="8">
        <v>112</v>
      </c>
      <c r="G47" s="557" t="s">
        <v>616</v>
      </c>
      <c r="H47" s="752">
        <v>2852</v>
      </c>
      <c r="I47" s="8">
        <v>75412000000</v>
      </c>
      <c r="J47" s="8" t="s">
        <v>1474</v>
      </c>
      <c r="K47" s="519">
        <v>94839.38</v>
      </c>
      <c r="L47" s="522" t="s">
        <v>1478</v>
      </c>
      <c r="M47" s="522" t="s">
        <v>1452</v>
      </c>
      <c r="N47" s="8" t="s">
        <v>1453</v>
      </c>
      <c r="O47" s="8" t="s">
        <v>58</v>
      </c>
    </row>
    <row r="48" spans="1:15" s="9" customFormat="1" ht="26.25" customHeight="1">
      <c r="A48" s="8">
        <v>27</v>
      </c>
      <c r="B48" s="8" t="s">
        <v>1493</v>
      </c>
      <c r="C48" s="8">
        <v>1554111</v>
      </c>
      <c r="D48" s="751" t="s">
        <v>1494</v>
      </c>
      <c r="E48" s="8" t="s">
        <v>1450</v>
      </c>
      <c r="F48" s="8">
        <v>864</v>
      </c>
      <c r="G48" s="557" t="s">
        <v>932</v>
      </c>
      <c r="H48" s="747">
        <v>673</v>
      </c>
      <c r="I48" s="8">
        <v>75412000000</v>
      </c>
      <c r="J48" s="8" t="s">
        <v>1474</v>
      </c>
      <c r="K48" s="489">
        <v>60601.72</v>
      </c>
      <c r="L48" s="522" t="s">
        <v>1478</v>
      </c>
      <c r="M48" s="522" t="s">
        <v>1452</v>
      </c>
      <c r="N48" s="8" t="s">
        <v>1453</v>
      </c>
      <c r="O48" s="8" t="s">
        <v>58</v>
      </c>
    </row>
    <row r="49" spans="1:15" s="9" customFormat="1" ht="27" customHeight="1">
      <c r="A49" s="8">
        <v>28</v>
      </c>
      <c r="B49" s="8" t="s">
        <v>1495</v>
      </c>
      <c r="C49" s="8">
        <v>1513480</v>
      </c>
      <c r="D49" s="748" t="s">
        <v>1496</v>
      </c>
      <c r="E49" s="8" t="s">
        <v>1450</v>
      </c>
      <c r="F49" s="8">
        <v>112</v>
      </c>
      <c r="G49" s="557" t="s">
        <v>616</v>
      </c>
      <c r="H49" s="752">
        <v>745</v>
      </c>
      <c r="I49" s="8">
        <v>75412000000</v>
      </c>
      <c r="J49" s="8" t="s">
        <v>1474</v>
      </c>
      <c r="K49" s="519">
        <v>32791.83</v>
      </c>
      <c r="L49" s="522" t="s">
        <v>1478</v>
      </c>
      <c r="M49" s="522" t="s">
        <v>1452</v>
      </c>
      <c r="N49" s="8" t="s">
        <v>1453</v>
      </c>
      <c r="O49" s="8" t="s">
        <v>58</v>
      </c>
    </row>
    <row r="50" spans="1:15" s="9" customFormat="1" ht="57" customHeight="1">
      <c r="A50" s="8">
        <v>29</v>
      </c>
      <c r="B50" s="8" t="s">
        <v>1497</v>
      </c>
      <c r="C50" s="8">
        <v>8040020</v>
      </c>
      <c r="D50" s="753" t="s">
        <v>1498</v>
      </c>
      <c r="E50" s="8" t="s">
        <v>122</v>
      </c>
      <c r="F50" s="8">
        <v>792</v>
      </c>
      <c r="G50" s="561" t="s">
        <v>1499</v>
      </c>
      <c r="H50" s="747">
        <v>1</v>
      </c>
      <c r="I50" s="8">
        <v>75412000000</v>
      </c>
      <c r="J50" s="8" t="s">
        <v>1474</v>
      </c>
      <c r="K50" s="519">
        <v>12000</v>
      </c>
      <c r="L50" s="522" t="s">
        <v>1452</v>
      </c>
      <c r="M50" s="522" t="s">
        <v>1475</v>
      </c>
      <c r="N50" s="8" t="s">
        <v>1453</v>
      </c>
      <c r="O50" s="8" t="s">
        <v>58</v>
      </c>
    </row>
    <row r="51" spans="1:15" s="9" customFormat="1" ht="33.75" customHeight="1">
      <c r="A51" s="8">
        <v>30</v>
      </c>
      <c r="B51" s="8" t="s">
        <v>1500</v>
      </c>
      <c r="C51" s="8">
        <v>9010020</v>
      </c>
      <c r="D51" s="754" t="s">
        <v>1501</v>
      </c>
      <c r="E51" s="8" t="s">
        <v>122</v>
      </c>
      <c r="F51" s="8">
        <v>113</v>
      </c>
      <c r="G51" s="557" t="s">
        <v>816</v>
      </c>
      <c r="H51" s="747">
        <v>50</v>
      </c>
      <c r="I51" s="8">
        <v>75412000000</v>
      </c>
      <c r="J51" s="8" t="s">
        <v>1474</v>
      </c>
      <c r="K51" s="519">
        <v>1000</v>
      </c>
      <c r="L51" s="522" t="s">
        <v>1478</v>
      </c>
      <c r="M51" s="522" t="s">
        <v>1452</v>
      </c>
      <c r="N51" s="8" t="s">
        <v>1502</v>
      </c>
      <c r="O51" s="8" t="s">
        <v>59</v>
      </c>
    </row>
    <row r="52" spans="1:15" s="9" customFormat="1" ht="27.75" customHeight="1">
      <c r="A52" s="8">
        <v>31</v>
      </c>
      <c r="B52" s="8" t="s">
        <v>1503</v>
      </c>
      <c r="C52" s="8">
        <v>8513102</v>
      </c>
      <c r="D52" s="748" t="s">
        <v>1504</v>
      </c>
      <c r="E52" s="8" t="s">
        <v>122</v>
      </c>
      <c r="F52" s="8">
        <v>163</v>
      </c>
      <c r="G52" s="8" t="s">
        <v>165</v>
      </c>
      <c r="H52" s="8">
        <v>4880</v>
      </c>
      <c r="I52" s="8">
        <v>75412000000</v>
      </c>
      <c r="J52" s="8" t="s">
        <v>1474</v>
      </c>
      <c r="K52" s="519">
        <v>6832</v>
      </c>
      <c r="L52" s="522" t="s">
        <v>1475</v>
      </c>
      <c r="M52" s="522" t="s">
        <v>1476</v>
      </c>
      <c r="N52" s="8" t="s">
        <v>1502</v>
      </c>
      <c r="O52" s="8" t="s">
        <v>59</v>
      </c>
    </row>
    <row r="53" spans="1:15" s="9" customFormat="1" ht="27.75" customHeight="1">
      <c r="A53" s="8">
        <v>32</v>
      </c>
      <c r="B53" s="8" t="s">
        <v>1505</v>
      </c>
      <c r="C53" s="8">
        <v>2101281</v>
      </c>
      <c r="D53" s="754" t="s">
        <v>1506</v>
      </c>
      <c r="E53" s="8" t="s">
        <v>1450</v>
      </c>
      <c r="F53" s="8">
        <v>839</v>
      </c>
      <c r="G53" s="557" t="s">
        <v>1507</v>
      </c>
      <c r="H53" s="747">
        <v>1</v>
      </c>
      <c r="I53" s="8">
        <v>75412000001</v>
      </c>
      <c r="J53" s="8" t="s">
        <v>1474</v>
      </c>
      <c r="K53" s="8">
        <v>63975</v>
      </c>
      <c r="L53" s="522" t="s">
        <v>1478</v>
      </c>
      <c r="M53" s="522" t="s">
        <v>1452</v>
      </c>
      <c r="N53" s="8" t="s">
        <v>1453</v>
      </c>
      <c r="O53" s="8" t="s">
        <v>58</v>
      </c>
    </row>
    <row r="54" spans="1:15" s="9" customFormat="1" ht="27.75" customHeight="1">
      <c r="A54" s="8">
        <v>33</v>
      </c>
      <c r="B54" s="8" t="s">
        <v>1508</v>
      </c>
      <c r="C54" s="8">
        <v>2320210</v>
      </c>
      <c r="D54" s="754" t="s">
        <v>1509</v>
      </c>
      <c r="E54" s="8" t="s">
        <v>1450</v>
      </c>
      <c r="F54" s="8">
        <v>112</v>
      </c>
      <c r="G54" s="557" t="s">
        <v>616</v>
      </c>
      <c r="H54" s="752">
        <v>2956</v>
      </c>
      <c r="I54" s="8">
        <v>75412000000</v>
      </c>
      <c r="J54" s="8" t="s">
        <v>1474</v>
      </c>
      <c r="K54" s="489">
        <v>66275.66</v>
      </c>
      <c r="L54" s="14" t="s">
        <v>1452</v>
      </c>
      <c r="M54" s="14">
        <v>41387</v>
      </c>
      <c r="N54" s="8" t="s">
        <v>1453</v>
      </c>
      <c r="O54" s="8" t="s">
        <v>58</v>
      </c>
    </row>
    <row r="55" spans="1:15" s="9" customFormat="1" ht="27.75" customHeight="1">
      <c r="A55" s="8">
        <v>34</v>
      </c>
      <c r="B55" s="8" t="s">
        <v>1510</v>
      </c>
      <c r="C55" s="8">
        <v>7424020</v>
      </c>
      <c r="D55" s="754" t="s">
        <v>1511</v>
      </c>
      <c r="E55" s="8" t="s">
        <v>122</v>
      </c>
      <c r="F55" s="8">
        <v>642</v>
      </c>
      <c r="G55" s="8" t="s">
        <v>1512</v>
      </c>
      <c r="H55" s="8">
        <v>1</v>
      </c>
      <c r="I55" s="8">
        <v>75412000000</v>
      </c>
      <c r="J55" s="8" t="s">
        <v>1474</v>
      </c>
      <c r="K55" s="489">
        <v>33679.64</v>
      </c>
      <c r="L55" s="14" t="s">
        <v>1452</v>
      </c>
      <c r="M55" s="522" t="s">
        <v>1475</v>
      </c>
      <c r="N55" s="8" t="s">
        <v>1453</v>
      </c>
      <c r="O55" s="8" t="s">
        <v>58</v>
      </c>
    </row>
    <row r="56" spans="1:15" s="9" customFormat="1" ht="66.75" customHeight="1">
      <c r="A56" s="8">
        <v>35</v>
      </c>
      <c r="B56" s="8" t="s">
        <v>1513</v>
      </c>
      <c r="C56" s="8">
        <v>4010565</v>
      </c>
      <c r="D56" s="754" t="s">
        <v>1514</v>
      </c>
      <c r="E56" s="8" t="s">
        <v>122</v>
      </c>
      <c r="F56" s="8">
        <v>642</v>
      </c>
      <c r="G56" s="8" t="s">
        <v>1512</v>
      </c>
      <c r="H56" s="8">
        <v>1</v>
      </c>
      <c r="I56" s="8">
        <v>75412000000</v>
      </c>
      <c r="J56" s="8" t="s">
        <v>1474</v>
      </c>
      <c r="K56" s="519">
        <v>927000</v>
      </c>
      <c r="L56" s="14" t="s">
        <v>1475</v>
      </c>
      <c r="M56" s="14" t="s">
        <v>1515</v>
      </c>
      <c r="N56" s="8" t="s">
        <v>1453</v>
      </c>
      <c r="O56" s="8" t="s">
        <v>58</v>
      </c>
    </row>
    <row r="57" spans="1:15" s="9" customFormat="1" ht="49.5" customHeight="1">
      <c r="A57" s="8">
        <v>36</v>
      </c>
      <c r="B57" s="8" t="s">
        <v>1513</v>
      </c>
      <c r="C57" s="8">
        <v>4010565</v>
      </c>
      <c r="D57" s="755" t="s">
        <v>1516</v>
      </c>
      <c r="E57" s="8" t="s">
        <v>122</v>
      </c>
      <c r="F57" s="8">
        <v>642</v>
      </c>
      <c r="G57" s="8" t="s">
        <v>1512</v>
      </c>
      <c r="H57" s="8">
        <v>1</v>
      </c>
      <c r="I57" s="8">
        <v>75412000000</v>
      </c>
      <c r="J57" s="8" t="s">
        <v>1474</v>
      </c>
      <c r="K57" s="519">
        <v>135000</v>
      </c>
      <c r="L57" s="14" t="s">
        <v>1475</v>
      </c>
      <c r="M57" s="14">
        <v>41426</v>
      </c>
      <c r="N57" s="8" t="s">
        <v>1453</v>
      </c>
      <c r="O57" s="8" t="s">
        <v>58</v>
      </c>
    </row>
    <row r="58" spans="1:15" s="9" customFormat="1" ht="57" customHeight="1">
      <c r="A58" s="8">
        <v>37</v>
      </c>
      <c r="B58" s="8" t="s">
        <v>1513</v>
      </c>
      <c r="C58" s="8">
        <v>4010565</v>
      </c>
      <c r="D58" s="755" t="s">
        <v>1517</v>
      </c>
      <c r="E58" s="8" t="s">
        <v>122</v>
      </c>
      <c r="F58" s="8">
        <v>642</v>
      </c>
      <c r="G58" s="8" t="s">
        <v>1512</v>
      </c>
      <c r="H58" s="8">
        <v>1</v>
      </c>
      <c r="I58" s="8">
        <v>75412000000</v>
      </c>
      <c r="J58" s="8" t="s">
        <v>1474</v>
      </c>
      <c r="K58" s="8">
        <v>167340</v>
      </c>
      <c r="L58" s="14" t="s">
        <v>1475</v>
      </c>
      <c r="M58" s="14">
        <v>41456</v>
      </c>
      <c r="N58" s="8" t="s">
        <v>1453</v>
      </c>
      <c r="O58" s="8" t="s">
        <v>58</v>
      </c>
    </row>
    <row r="59" spans="1:15" s="9" customFormat="1" ht="62.25" customHeight="1">
      <c r="A59" s="8">
        <v>38</v>
      </c>
      <c r="B59" s="8" t="s">
        <v>1513</v>
      </c>
      <c r="C59" s="8">
        <v>4010565</v>
      </c>
      <c r="D59" s="754" t="s">
        <v>1518</v>
      </c>
      <c r="E59" s="8" t="s">
        <v>122</v>
      </c>
      <c r="F59" s="8">
        <v>642</v>
      </c>
      <c r="G59" s="8" t="s">
        <v>1512</v>
      </c>
      <c r="H59" s="8">
        <v>1</v>
      </c>
      <c r="I59" s="8">
        <v>75412000000</v>
      </c>
      <c r="J59" s="8" t="s">
        <v>1474</v>
      </c>
      <c r="K59" s="519">
        <v>1948000</v>
      </c>
      <c r="L59" s="14" t="s">
        <v>1475</v>
      </c>
      <c r="M59" s="14">
        <v>41548</v>
      </c>
      <c r="N59" s="8" t="s">
        <v>1453</v>
      </c>
      <c r="O59" s="8" t="s">
        <v>58</v>
      </c>
    </row>
    <row r="60" spans="1:15" s="9" customFormat="1" ht="36" customHeight="1">
      <c r="A60" s="8">
        <v>39</v>
      </c>
      <c r="B60" s="8" t="s">
        <v>1519</v>
      </c>
      <c r="C60" s="8">
        <v>26913</v>
      </c>
      <c r="D60" s="755" t="s">
        <v>1520</v>
      </c>
      <c r="E60" s="8" t="s">
        <v>1450</v>
      </c>
      <c r="F60" s="8">
        <v>796</v>
      </c>
      <c r="G60" s="8" t="s">
        <v>1521</v>
      </c>
      <c r="H60" s="747">
        <v>6</v>
      </c>
      <c r="I60" s="8">
        <v>75412000000</v>
      </c>
      <c r="J60" s="8" t="s">
        <v>1474</v>
      </c>
      <c r="K60" s="519">
        <v>1395050</v>
      </c>
      <c r="L60" s="8" t="s">
        <v>1452</v>
      </c>
      <c r="M60" s="522" t="s">
        <v>1522</v>
      </c>
      <c r="N60" s="8" t="s">
        <v>1453</v>
      </c>
      <c r="O60" s="8" t="s">
        <v>58</v>
      </c>
    </row>
    <row r="61" spans="1:15" s="9" customFormat="1" ht="36" customHeight="1">
      <c r="A61" s="8">
        <v>40</v>
      </c>
      <c r="B61" s="8" t="s">
        <v>1519</v>
      </c>
      <c r="C61" s="8">
        <v>26913</v>
      </c>
      <c r="D61" s="755" t="s">
        <v>1523</v>
      </c>
      <c r="E61" s="8" t="s">
        <v>1450</v>
      </c>
      <c r="F61" s="8">
        <v>796</v>
      </c>
      <c r="G61" s="8" t="s">
        <v>1521</v>
      </c>
      <c r="H61" s="747">
        <v>4</v>
      </c>
      <c r="I61" s="8">
        <v>75412000000</v>
      </c>
      <c r="J61" s="8" t="s">
        <v>1474</v>
      </c>
      <c r="K61" s="519">
        <v>950120</v>
      </c>
      <c r="L61" s="8" t="s">
        <v>1452</v>
      </c>
      <c r="M61" s="522">
        <v>41456</v>
      </c>
      <c r="N61" s="8" t="s">
        <v>1453</v>
      </c>
      <c r="O61" s="8" t="s">
        <v>58</v>
      </c>
    </row>
    <row r="62" spans="1:15" s="9" customFormat="1" ht="34.5" customHeight="1">
      <c r="A62" s="8">
        <v>41</v>
      </c>
      <c r="B62" s="8" t="s">
        <v>1519</v>
      </c>
      <c r="C62" s="8">
        <v>26912</v>
      </c>
      <c r="D62" s="755" t="s">
        <v>1524</v>
      </c>
      <c r="E62" s="8" t="s">
        <v>1450</v>
      </c>
      <c r="F62" s="8">
        <v>795</v>
      </c>
      <c r="G62" s="8" t="s">
        <v>1521</v>
      </c>
      <c r="H62" s="747">
        <v>3</v>
      </c>
      <c r="I62" s="8">
        <v>75412000000</v>
      </c>
      <c r="J62" s="8" t="s">
        <v>1474</v>
      </c>
      <c r="K62" s="519">
        <v>1425189</v>
      </c>
      <c r="L62" s="8" t="s">
        <v>1452</v>
      </c>
      <c r="M62" s="522" t="s">
        <v>1515</v>
      </c>
      <c r="N62" s="8" t="s">
        <v>1453</v>
      </c>
      <c r="O62" s="8" t="s">
        <v>58</v>
      </c>
    </row>
    <row r="63" spans="1:15" s="9" customFormat="1" ht="54" customHeight="1">
      <c r="A63" s="8">
        <v>42</v>
      </c>
      <c r="B63" s="8" t="s">
        <v>1525</v>
      </c>
      <c r="C63" s="8">
        <v>4010564</v>
      </c>
      <c r="D63" s="754" t="s">
        <v>1526</v>
      </c>
      <c r="E63" s="8" t="s">
        <v>122</v>
      </c>
      <c r="F63" s="8">
        <v>642</v>
      </c>
      <c r="G63" s="8" t="s">
        <v>1512</v>
      </c>
      <c r="H63" s="8">
        <v>1</v>
      </c>
      <c r="I63" s="8">
        <v>75412000000</v>
      </c>
      <c r="J63" s="8" t="s">
        <v>1474</v>
      </c>
      <c r="K63" s="489">
        <v>170670</v>
      </c>
      <c r="L63" s="14" t="s">
        <v>1475</v>
      </c>
      <c r="M63" s="14">
        <v>41517</v>
      </c>
      <c r="N63" s="8" t="s">
        <v>1453</v>
      </c>
      <c r="O63" s="8" t="s">
        <v>58</v>
      </c>
    </row>
    <row r="64" spans="1:15" s="9" customFormat="1" ht="47.25" customHeight="1">
      <c r="A64" s="8">
        <v>43</v>
      </c>
      <c r="B64" s="8" t="s">
        <v>1513</v>
      </c>
      <c r="C64" s="8">
        <v>4010565</v>
      </c>
      <c r="D64" s="754" t="s">
        <v>1527</v>
      </c>
      <c r="E64" s="8" t="s">
        <v>122</v>
      </c>
      <c r="F64" s="8">
        <v>642</v>
      </c>
      <c r="G64" s="8" t="s">
        <v>1512</v>
      </c>
      <c r="H64" s="8">
        <v>1</v>
      </c>
      <c r="I64" s="8">
        <v>75412000000</v>
      </c>
      <c r="J64" s="8" t="s">
        <v>1474</v>
      </c>
      <c r="K64" s="489">
        <v>200940</v>
      </c>
      <c r="L64" s="14" t="s">
        <v>1475</v>
      </c>
      <c r="M64" s="14">
        <v>41487</v>
      </c>
      <c r="N64" s="8" t="s">
        <v>1453</v>
      </c>
      <c r="O64" s="8" t="s">
        <v>58</v>
      </c>
    </row>
    <row r="65" spans="1:15" s="9" customFormat="1" ht="45" customHeight="1">
      <c r="A65" s="8">
        <v>44</v>
      </c>
      <c r="B65" s="8" t="s">
        <v>1513</v>
      </c>
      <c r="C65" s="8">
        <v>4010565</v>
      </c>
      <c r="D65" s="754" t="s">
        <v>1528</v>
      </c>
      <c r="E65" s="8" t="s">
        <v>122</v>
      </c>
      <c r="F65" s="8">
        <v>642</v>
      </c>
      <c r="G65" s="8" t="s">
        <v>1512</v>
      </c>
      <c r="H65" s="8">
        <v>1</v>
      </c>
      <c r="I65" s="8">
        <v>75412000000</v>
      </c>
      <c r="J65" s="8" t="s">
        <v>1474</v>
      </c>
      <c r="K65" s="489">
        <v>196000</v>
      </c>
      <c r="L65" s="14" t="s">
        <v>1475</v>
      </c>
      <c r="M65" s="14">
        <v>41518</v>
      </c>
      <c r="N65" s="8" t="s">
        <v>1453</v>
      </c>
      <c r="O65" s="8" t="s">
        <v>58</v>
      </c>
    </row>
    <row r="66" spans="1:15" s="9" customFormat="1" ht="57" customHeight="1">
      <c r="A66" s="8">
        <v>45</v>
      </c>
      <c r="B66" s="8" t="s">
        <v>1513</v>
      </c>
      <c r="C66" s="8">
        <v>4010565</v>
      </c>
      <c r="D66" s="754" t="s">
        <v>1529</v>
      </c>
      <c r="E66" s="8" t="s">
        <v>122</v>
      </c>
      <c r="F66" s="8">
        <v>642</v>
      </c>
      <c r="G66" s="8" t="s">
        <v>1512</v>
      </c>
      <c r="H66" s="8">
        <v>1</v>
      </c>
      <c r="I66" s="8">
        <v>75412000000</v>
      </c>
      <c r="J66" s="8" t="s">
        <v>1474</v>
      </c>
      <c r="K66" s="489">
        <v>94000</v>
      </c>
      <c r="L66" s="14" t="s">
        <v>1475</v>
      </c>
      <c r="M66" s="14">
        <v>41519</v>
      </c>
      <c r="N66" s="8" t="s">
        <v>1453</v>
      </c>
      <c r="O66" s="8" t="s">
        <v>58</v>
      </c>
    </row>
    <row r="67" spans="1:15" s="9" customFormat="1" ht="48" customHeight="1">
      <c r="A67" s="8">
        <v>46</v>
      </c>
      <c r="B67" s="8" t="s">
        <v>1513</v>
      </c>
      <c r="C67" s="8">
        <v>4010565</v>
      </c>
      <c r="D67" s="754" t="s">
        <v>1530</v>
      </c>
      <c r="E67" s="8" t="s">
        <v>122</v>
      </c>
      <c r="F67" s="8">
        <v>642</v>
      </c>
      <c r="G67" s="8" t="s">
        <v>1512</v>
      </c>
      <c r="H67" s="8">
        <v>1</v>
      </c>
      <c r="I67" s="8">
        <v>75412000000</v>
      </c>
      <c r="J67" s="8" t="s">
        <v>1474</v>
      </c>
      <c r="K67" s="489">
        <v>77000</v>
      </c>
      <c r="L67" s="14" t="s">
        <v>1475</v>
      </c>
      <c r="M67" s="14">
        <v>41548</v>
      </c>
      <c r="N67" s="8" t="s">
        <v>1453</v>
      </c>
      <c r="O67" s="8" t="s">
        <v>58</v>
      </c>
    </row>
    <row r="68" spans="1:15" s="9" customFormat="1" ht="42.75" customHeight="1">
      <c r="A68" s="8">
        <v>47</v>
      </c>
      <c r="B68" s="8" t="s">
        <v>1513</v>
      </c>
      <c r="C68" s="8">
        <v>4010565</v>
      </c>
      <c r="D68" s="754" t="s">
        <v>1531</v>
      </c>
      <c r="E68" s="8" t="s">
        <v>122</v>
      </c>
      <c r="F68" s="8">
        <v>642</v>
      </c>
      <c r="G68" s="8" t="s">
        <v>1512</v>
      </c>
      <c r="H68" s="8">
        <v>1</v>
      </c>
      <c r="I68" s="8">
        <v>75412000000</v>
      </c>
      <c r="J68" s="8" t="s">
        <v>1474</v>
      </c>
      <c r="K68" s="8">
        <v>54000</v>
      </c>
      <c r="L68" s="14" t="s">
        <v>1475</v>
      </c>
      <c r="M68" s="14">
        <v>41548</v>
      </c>
      <c r="N68" s="8" t="s">
        <v>1453</v>
      </c>
      <c r="O68" s="8" t="s">
        <v>58</v>
      </c>
    </row>
    <row r="69" spans="1:15" s="9" customFormat="1" ht="46.5" customHeight="1">
      <c r="A69" s="8">
        <v>48</v>
      </c>
      <c r="B69" s="8" t="s">
        <v>1513</v>
      </c>
      <c r="C69" s="8">
        <v>4010565</v>
      </c>
      <c r="D69" s="755" t="s">
        <v>1532</v>
      </c>
      <c r="E69" s="8" t="s">
        <v>122</v>
      </c>
      <c r="F69" s="8">
        <v>642</v>
      </c>
      <c r="G69" s="8" t="s">
        <v>1512</v>
      </c>
      <c r="H69" s="8">
        <v>1</v>
      </c>
      <c r="I69" s="8">
        <v>75412000000</v>
      </c>
      <c r="J69" s="8" t="s">
        <v>1474</v>
      </c>
      <c r="K69" s="8">
        <v>966000</v>
      </c>
      <c r="L69" s="14" t="s">
        <v>1475</v>
      </c>
      <c r="M69" s="14">
        <v>41548</v>
      </c>
      <c r="N69" s="8" t="s">
        <v>1453</v>
      </c>
      <c r="O69" s="8" t="s">
        <v>58</v>
      </c>
    </row>
    <row r="70" spans="1:15" s="9" customFormat="1" ht="18" customHeight="1">
      <c r="A70" s="888" t="s">
        <v>1533</v>
      </c>
      <c r="B70" s="889"/>
      <c r="C70" s="889"/>
      <c r="D70" s="889"/>
      <c r="E70" s="889"/>
      <c r="F70" s="889"/>
      <c r="G70" s="889"/>
      <c r="H70" s="889"/>
      <c r="I70" s="889"/>
      <c r="J70" s="890"/>
      <c r="K70" s="774">
        <f>SUM(K22:K69)</f>
        <v>9250636.5962499995</v>
      </c>
      <c r="O70" s="773"/>
    </row>
    <row r="71" spans="1:15" s="9" customFormat="1">
      <c r="A71" s="885" t="s">
        <v>29</v>
      </c>
      <c r="B71" s="886"/>
      <c r="C71" s="886"/>
      <c r="D71" s="886"/>
      <c r="E71" s="886"/>
      <c r="F71" s="886"/>
      <c r="G71" s="886"/>
      <c r="H71" s="886"/>
      <c r="I71" s="886"/>
      <c r="J71" s="886"/>
      <c r="K71" s="886"/>
      <c r="L71" s="886"/>
      <c r="M71" s="886"/>
      <c r="N71" s="886"/>
      <c r="O71" s="887"/>
    </row>
    <row r="72" spans="1:15" s="9" customFormat="1" ht="28.5" customHeight="1">
      <c r="A72" s="8">
        <v>49</v>
      </c>
      <c r="B72" s="8" t="s">
        <v>1510</v>
      </c>
      <c r="C72" s="8">
        <v>7424020</v>
      </c>
      <c r="D72" s="755" t="s">
        <v>1534</v>
      </c>
      <c r="E72" s="8" t="s">
        <v>122</v>
      </c>
      <c r="F72" s="8">
        <v>642</v>
      </c>
      <c r="G72" s="8" t="s">
        <v>1512</v>
      </c>
      <c r="H72" s="8">
        <v>1</v>
      </c>
      <c r="I72" s="8">
        <v>75412000000</v>
      </c>
      <c r="J72" s="8" t="s">
        <v>1474</v>
      </c>
      <c r="K72" s="489">
        <v>149402.06</v>
      </c>
      <c r="L72" s="522" t="s">
        <v>1476</v>
      </c>
      <c r="M72" s="522" t="s">
        <v>1522</v>
      </c>
      <c r="N72" s="8" t="s">
        <v>1453</v>
      </c>
      <c r="O72" s="8" t="s">
        <v>58</v>
      </c>
    </row>
    <row r="73" spans="1:15" s="9" customFormat="1" ht="67.5" customHeight="1">
      <c r="A73" s="8">
        <v>50</v>
      </c>
      <c r="B73" s="8" t="s">
        <v>1469</v>
      </c>
      <c r="C73" s="8">
        <v>3321100</v>
      </c>
      <c r="D73" s="755" t="s">
        <v>1535</v>
      </c>
      <c r="E73" s="8" t="s">
        <v>1450</v>
      </c>
      <c r="F73" s="8">
        <v>796</v>
      </c>
      <c r="G73" s="557" t="s">
        <v>37</v>
      </c>
      <c r="H73" s="8">
        <v>1</v>
      </c>
      <c r="I73" s="8">
        <v>75412000000</v>
      </c>
      <c r="J73" s="8" t="s">
        <v>1451</v>
      </c>
      <c r="K73" s="519">
        <v>211000</v>
      </c>
      <c r="L73" s="522">
        <v>41365</v>
      </c>
      <c r="M73" s="522" t="s">
        <v>1515</v>
      </c>
      <c r="N73" s="8" t="s">
        <v>1453</v>
      </c>
      <c r="O73" s="8" t="s">
        <v>58</v>
      </c>
    </row>
    <row r="74" spans="1:15" s="9" customFormat="1" ht="38.25" customHeight="1">
      <c r="A74" s="8">
        <v>51</v>
      </c>
      <c r="B74" s="8" t="s">
        <v>1469</v>
      </c>
      <c r="C74" s="8">
        <v>3113220</v>
      </c>
      <c r="D74" s="755" t="s">
        <v>1536</v>
      </c>
      <c r="E74" s="8" t="s">
        <v>1450</v>
      </c>
      <c r="F74" s="8">
        <v>797</v>
      </c>
      <c r="G74" s="557" t="s">
        <v>37</v>
      </c>
      <c r="H74" s="8">
        <v>1</v>
      </c>
      <c r="I74" s="8">
        <v>75412000000</v>
      </c>
      <c r="J74" s="8" t="s">
        <v>1451</v>
      </c>
      <c r="K74" s="519">
        <v>61000</v>
      </c>
      <c r="L74" s="522">
        <v>41366</v>
      </c>
      <c r="M74" s="522">
        <v>41366</v>
      </c>
      <c r="N74" s="8" t="s">
        <v>1453</v>
      </c>
      <c r="O74" s="8" t="s">
        <v>58</v>
      </c>
    </row>
    <row r="75" spans="1:15" s="9" customFormat="1" ht="54" customHeight="1">
      <c r="A75" s="8">
        <v>52</v>
      </c>
      <c r="B75" s="8" t="s">
        <v>1469</v>
      </c>
      <c r="C75" s="8">
        <v>3321109</v>
      </c>
      <c r="D75" s="755" t="s">
        <v>1537</v>
      </c>
      <c r="E75" s="8" t="s">
        <v>1450</v>
      </c>
      <c r="F75" s="8">
        <v>797</v>
      </c>
      <c r="G75" s="557" t="s">
        <v>1521</v>
      </c>
      <c r="H75" s="8">
        <v>1</v>
      </c>
      <c r="I75" s="8">
        <v>75412000000</v>
      </c>
      <c r="J75" s="8" t="s">
        <v>1474</v>
      </c>
      <c r="K75" s="519">
        <v>138000</v>
      </c>
      <c r="L75" s="8" t="s">
        <v>1538</v>
      </c>
      <c r="M75" s="522">
        <v>41456</v>
      </c>
      <c r="N75" s="8" t="s">
        <v>1453</v>
      </c>
      <c r="O75" s="8" t="s">
        <v>58</v>
      </c>
    </row>
    <row r="76" spans="1:15" s="9" customFormat="1" ht="37.5" customHeight="1">
      <c r="A76" s="8">
        <v>53</v>
      </c>
      <c r="B76" s="8" t="s">
        <v>1539</v>
      </c>
      <c r="C76" s="8">
        <v>3150300</v>
      </c>
      <c r="D76" s="755" t="s">
        <v>1540</v>
      </c>
      <c r="E76" s="8" t="s">
        <v>1450</v>
      </c>
      <c r="F76" s="8">
        <v>796</v>
      </c>
      <c r="G76" s="557" t="s">
        <v>1521</v>
      </c>
      <c r="H76" s="747">
        <v>100</v>
      </c>
      <c r="I76" s="8">
        <v>75412000000</v>
      </c>
      <c r="J76" s="8" t="s">
        <v>1474</v>
      </c>
      <c r="K76" s="519">
        <v>15800</v>
      </c>
      <c r="L76" s="8" t="s">
        <v>1538</v>
      </c>
      <c r="M76" s="8" t="s">
        <v>1515</v>
      </c>
      <c r="N76" s="8" t="s">
        <v>1453</v>
      </c>
      <c r="O76" s="8" t="s">
        <v>58</v>
      </c>
    </row>
    <row r="77" spans="1:15" s="9" customFormat="1" ht="28.5" customHeight="1">
      <c r="A77" s="8">
        <v>54</v>
      </c>
      <c r="B77" s="8" t="s">
        <v>53</v>
      </c>
      <c r="C77" s="8">
        <v>8040020</v>
      </c>
      <c r="D77" s="745" t="s">
        <v>1541</v>
      </c>
      <c r="E77" s="8" t="s">
        <v>1450</v>
      </c>
      <c r="F77" s="8">
        <v>792</v>
      </c>
      <c r="G77" s="746" t="s">
        <v>51</v>
      </c>
      <c r="H77" s="8">
        <v>2</v>
      </c>
      <c r="I77" s="8">
        <v>75412000000</v>
      </c>
      <c r="J77" s="8" t="s">
        <v>1474</v>
      </c>
      <c r="K77" s="519">
        <v>4000</v>
      </c>
      <c r="L77" s="522" t="s">
        <v>1522</v>
      </c>
      <c r="M77" s="522" t="s">
        <v>1515</v>
      </c>
      <c r="N77" s="8" t="s">
        <v>1453</v>
      </c>
      <c r="O77" s="8" t="s">
        <v>58</v>
      </c>
    </row>
    <row r="78" spans="1:15" s="9" customFormat="1" ht="54.75" customHeight="1">
      <c r="A78" s="8">
        <v>55</v>
      </c>
      <c r="B78" s="8" t="s">
        <v>1469</v>
      </c>
      <c r="C78" s="8">
        <v>4560243</v>
      </c>
      <c r="D78" s="756" t="s">
        <v>1542</v>
      </c>
      <c r="E78" s="8" t="s">
        <v>1450</v>
      </c>
      <c r="F78" s="8">
        <v>796</v>
      </c>
      <c r="G78" s="557" t="s">
        <v>46</v>
      </c>
      <c r="H78" s="757">
        <v>6</v>
      </c>
      <c r="I78" s="8">
        <v>75412000000</v>
      </c>
      <c r="J78" s="8" t="s">
        <v>1474</v>
      </c>
      <c r="K78" s="519">
        <v>5076.7</v>
      </c>
      <c r="L78" s="522" t="s">
        <v>1522</v>
      </c>
      <c r="M78" s="522" t="s">
        <v>1515</v>
      </c>
      <c r="N78" s="8" t="s">
        <v>1453</v>
      </c>
      <c r="O78" s="8" t="s">
        <v>58</v>
      </c>
    </row>
    <row r="79" spans="1:15" s="9" customFormat="1" ht="54" customHeight="1">
      <c r="A79" s="8">
        <v>56</v>
      </c>
      <c r="B79" s="8" t="s">
        <v>1469</v>
      </c>
      <c r="C79" s="8">
        <v>4560243</v>
      </c>
      <c r="D79" s="745" t="s">
        <v>1543</v>
      </c>
      <c r="E79" s="8" t="s">
        <v>1450</v>
      </c>
      <c r="F79" s="8">
        <v>796</v>
      </c>
      <c r="G79" s="557" t="s">
        <v>46</v>
      </c>
      <c r="H79" s="747">
        <v>6</v>
      </c>
      <c r="I79" s="8">
        <v>75412000000</v>
      </c>
      <c r="J79" s="8" t="s">
        <v>1474</v>
      </c>
      <c r="K79" s="519">
        <v>6145.5</v>
      </c>
      <c r="L79" s="522" t="s">
        <v>1522</v>
      </c>
      <c r="M79" s="522" t="s">
        <v>1515</v>
      </c>
      <c r="N79" s="8" t="s">
        <v>1453</v>
      </c>
      <c r="O79" s="8" t="s">
        <v>58</v>
      </c>
    </row>
    <row r="80" spans="1:15" s="9" customFormat="1" ht="49.5" customHeight="1">
      <c r="A80" s="8">
        <v>57</v>
      </c>
      <c r="B80" s="8" t="s">
        <v>1469</v>
      </c>
      <c r="C80" s="8">
        <v>4560243</v>
      </c>
      <c r="D80" s="745" t="s">
        <v>1544</v>
      </c>
      <c r="E80" s="8" t="s">
        <v>1450</v>
      </c>
      <c r="F80" s="8">
        <v>796</v>
      </c>
      <c r="G80" s="557" t="s">
        <v>46</v>
      </c>
      <c r="H80" s="747">
        <v>3</v>
      </c>
      <c r="I80" s="8">
        <v>75412000000</v>
      </c>
      <c r="J80" s="8" t="s">
        <v>1474</v>
      </c>
      <c r="K80" s="519">
        <v>3527</v>
      </c>
      <c r="L80" s="522" t="s">
        <v>1522</v>
      </c>
      <c r="M80" s="522" t="s">
        <v>1515</v>
      </c>
      <c r="N80" s="8" t="s">
        <v>1453</v>
      </c>
      <c r="O80" s="8" t="s">
        <v>58</v>
      </c>
    </row>
    <row r="81" spans="1:15" s="9" customFormat="1" ht="41.25" customHeight="1">
      <c r="A81" s="8">
        <v>58</v>
      </c>
      <c r="B81" s="8" t="s">
        <v>1469</v>
      </c>
      <c r="C81" s="8">
        <v>4560243</v>
      </c>
      <c r="D81" s="745" t="s">
        <v>1545</v>
      </c>
      <c r="E81" s="8" t="s">
        <v>1450</v>
      </c>
      <c r="F81" s="8">
        <v>796</v>
      </c>
      <c r="G81" s="557" t="s">
        <v>46</v>
      </c>
      <c r="H81" s="747">
        <v>12</v>
      </c>
      <c r="I81" s="8">
        <v>75412000000</v>
      </c>
      <c r="J81" s="8" t="s">
        <v>1474</v>
      </c>
      <c r="K81" s="519">
        <v>7481.57</v>
      </c>
      <c r="L81" s="522" t="s">
        <v>1522</v>
      </c>
      <c r="M81" s="522" t="s">
        <v>1515</v>
      </c>
      <c r="N81" s="8" t="s">
        <v>1453</v>
      </c>
      <c r="O81" s="8" t="s">
        <v>58</v>
      </c>
    </row>
    <row r="82" spans="1:15" s="9" customFormat="1" ht="45.75" customHeight="1">
      <c r="A82" s="8">
        <v>59</v>
      </c>
      <c r="B82" s="8" t="s">
        <v>1469</v>
      </c>
      <c r="C82" s="8">
        <v>4560243</v>
      </c>
      <c r="D82" s="745" t="s">
        <v>1546</v>
      </c>
      <c r="E82" s="8" t="s">
        <v>1450</v>
      </c>
      <c r="F82" s="8">
        <v>796</v>
      </c>
      <c r="G82" s="557" t="s">
        <v>46</v>
      </c>
      <c r="H82" s="747">
        <v>6</v>
      </c>
      <c r="I82" s="8">
        <v>75412000000</v>
      </c>
      <c r="J82" s="8" t="s">
        <v>1474</v>
      </c>
      <c r="K82" s="519">
        <v>8550.5</v>
      </c>
      <c r="L82" s="522" t="s">
        <v>1522</v>
      </c>
      <c r="M82" s="522" t="s">
        <v>1515</v>
      </c>
      <c r="N82" s="8" t="s">
        <v>1453</v>
      </c>
      <c r="O82" s="8" t="s">
        <v>58</v>
      </c>
    </row>
    <row r="83" spans="1:15" s="9" customFormat="1" ht="46.5" customHeight="1">
      <c r="A83" s="8">
        <v>60</v>
      </c>
      <c r="B83" s="8" t="s">
        <v>1469</v>
      </c>
      <c r="C83" s="8">
        <v>4560243</v>
      </c>
      <c r="D83" s="745" t="s">
        <v>1547</v>
      </c>
      <c r="E83" s="8" t="s">
        <v>1450</v>
      </c>
      <c r="F83" s="8">
        <v>796</v>
      </c>
      <c r="G83" s="557" t="s">
        <v>46</v>
      </c>
      <c r="H83" s="747">
        <v>2</v>
      </c>
      <c r="I83" s="8">
        <v>75412000000</v>
      </c>
      <c r="J83" s="8" t="s">
        <v>1474</v>
      </c>
      <c r="K83" s="519">
        <v>7659.71</v>
      </c>
      <c r="L83" s="522" t="s">
        <v>1522</v>
      </c>
      <c r="M83" s="522" t="s">
        <v>1515</v>
      </c>
      <c r="N83" s="8" t="s">
        <v>1453</v>
      </c>
      <c r="O83" s="8" t="s">
        <v>58</v>
      </c>
    </row>
    <row r="84" spans="1:15" s="9" customFormat="1" ht="48.75" customHeight="1">
      <c r="A84" s="8">
        <v>61</v>
      </c>
      <c r="B84" s="8" t="s">
        <v>1469</v>
      </c>
      <c r="C84" s="8">
        <v>4560243</v>
      </c>
      <c r="D84" s="745" t="s">
        <v>1548</v>
      </c>
      <c r="E84" s="8" t="s">
        <v>1450</v>
      </c>
      <c r="F84" s="8">
        <v>796</v>
      </c>
      <c r="G84" s="557" t="s">
        <v>46</v>
      </c>
      <c r="H84" s="747">
        <v>10</v>
      </c>
      <c r="I84" s="8">
        <v>75412000000</v>
      </c>
      <c r="J84" s="8" t="s">
        <v>1474</v>
      </c>
      <c r="K84" s="519">
        <v>13360.25</v>
      </c>
      <c r="L84" s="522" t="s">
        <v>1522</v>
      </c>
      <c r="M84" s="522" t="s">
        <v>1515</v>
      </c>
      <c r="N84" s="8" t="s">
        <v>1453</v>
      </c>
      <c r="O84" s="8" t="s">
        <v>58</v>
      </c>
    </row>
    <row r="85" spans="1:15" s="9" customFormat="1" ht="39.75" customHeight="1">
      <c r="A85" s="8">
        <v>62</v>
      </c>
      <c r="B85" s="8" t="s">
        <v>1469</v>
      </c>
      <c r="C85" s="8">
        <v>4560243</v>
      </c>
      <c r="D85" s="745" t="s">
        <v>1549</v>
      </c>
      <c r="E85" s="8" t="s">
        <v>1450</v>
      </c>
      <c r="F85" s="8">
        <v>796</v>
      </c>
      <c r="G85" s="557" t="s">
        <v>46</v>
      </c>
      <c r="H85" s="758">
        <v>2</v>
      </c>
      <c r="I85" s="8">
        <v>75412000000</v>
      </c>
      <c r="J85" s="8" t="s">
        <v>1474</v>
      </c>
      <c r="K85" s="519">
        <v>2672</v>
      </c>
      <c r="L85" s="522" t="s">
        <v>1522</v>
      </c>
      <c r="M85" s="522" t="s">
        <v>1515</v>
      </c>
      <c r="N85" s="8" t="s">
        <v>1453</v>
      </c>
      <c r="O85" s="8" t="s">
        <v>58</v>
      </c>
    </row>
    <row r="86" spans="1:15" s="9" customFormat="1" ht="40.5" customHeight="1">
      <c r="A86" s="8">
        <v>63</v>
      </c>
      <c r="B86" s="8" t="s">
        <v>1469</v>
      </c>
      <c r="C86" s="8">
        <v>4560243</v>
      </c>
      <c r="D86" s="745" t="s">
        <v>1550</v>
      </c>
      <c r="E86" s="8" t="s">
        <v>1450</v>
      </c>
      <c r="F86" s="8">
        <v>796</v>
      </c>
      <c r="G86" s="557" t="s">
        <v>46</v>
      </c>
      <c r="H86" s="747">
        <v>6</v>
      </c>
      <c r="I86" s="8">
        <v>75412000000</v>
      </c>
      <c r="J86" s="8" t="s">
        <v>1474</v>
      </c>
      <c r="K86" s="519">
        <v>34725.599999999999</v>
      </c>
      <c r="L86" s="522" t="s">
        <v>1522</v>
      </c>
      <c r="M86" s="522" t="s">
        <v>1515</v>
      </c>
      <c r="N86" s="8" t="s">
        <v>1453</v>
      </c>
      <c r="O86" s="8" t="s">
        <v>58</v>
      </c>
    </row>
    <row r="87" spans="1:15" s="9" customFormat="1" ht="40.5" customHeight="1">
      <c r="A87" s="8">
        <v>64</v>
      </c>
      <c r="B87" s="8" t="s">
        <v>1469</v>
      </c>
      <c r="C87" s="8">
        <v>4560243</v>
      </c>
      <c r="D87" s="745" t="s">
        <v>1551</v>
      </c>
      <c r="E87" s="8" t="s">
        <v>1450</v>
      </c>
      <c r="F87" s="8">
        <v>796</v>
      </c>
      <c r="G87" s="557" t="s">
        <v>46</v>
      </c>
      <c r="H87" s="747">
        <v>2</v>
      </c>
      <c r="I87" s="8">
        <v>75412000000</v>
      </c>
      <c r="J87" s="8" t="s">
        <v>1474</v>
      </c>
      <c r="K87" s="519">
        <v>6769</v>
      </c>
      <c r="L87" s="522" t="s">
        <v>1522</v>
      </c>
      <c r="M87" s="522" t="s">
        <v>1515</v>
      </c>
      <c r="N87" s="8" t="s">
        <v>1453</v>
      </c>
      <c r="O87" s="8" t="s">
        <v>58</v>
      </c>
    </row>
    <row r="88" spans="1:15" s="9" customFormat="1" ht="38.25" customHeight="1">
      <c r="A88" s="8">
        <v>65</v>
      </c>
      <c r="B88" s="8" t="s">
        <v>1469</v>
      </c>
      <c r="C88" s="8">
        <v>4560243</v>
      </c>
      <c r="D88" s="745" t="s">
        <v>1552</v>
      </c>
      <c r="E88" s="8" t="s">
        <v>1450</v>
      </c>
      <c r="F88" s="8">
        <v>796</v>
      </c>
      <c r="G88" s="557" t="s">
        <v>46</v>
      </c>
      <c r="H88" s="758">
        <v>4</v>
      </c>
      <c r="I88" s="8">
        <v>75412000000</v>
      </c>
      <c r="J88" s="8" t="s">
        <v>1474</v>
      </c>
      <c r="K88" s="519">
        <v>61798.66</v>
      </c>
      <c r="L88" s="522" t="s">
        <v>1522</v>
      </c>
      <c r="M88" s="522" t="s">
        <v>1515</v>
      </c>
      <c r="N88" s="8" t="s">
        <v>1453</v>
      </c>
      <c r="O88" s="8" t="s">
        <v>58</v>
      </c>
    </row>
    <row r="89" spans="1:15" s="9" customFormat="1" ht="38.25" customHeight="1">
      <c r="A89" s="8">
        <v>66</v>
      </c>
      <c r="B89" s="8" t="s">
        <v>1553</v>
      </c>
      <c r="C89" s="8">
        <v>1816551</v>
      </c>
      <c r="D89" s="745" t="s">
        <v>1554</v>
      </c>
      <c r="E89" s="8" t="s">
        <v>1450</v>
      </c>
      <c r="F89" s="8">
        <v>796</v>
      </c>
      <c r="G89" s="557" t="s">
        <v>1555</v>
      </c>
      <c r="H89" s="758">
        <v>60</v>
      </c>
      <c r="I89" s="8">
        <v>75412000000</v>
      </c>
      <c r="J89" s="8" t="s">
        <v>1474</v>
      </c>
      <c r="K89" s="519">
        <v>16032</v>
      </c>
      <c r="L89" s="522" t="s">
        <v>1522</v>
      </c>
      <c r="M89" s="522" t="s">
        <v>1515</v>
      </c>
      <c r="N89" s="8" t="s">
        <v>1453</v>
      </c>
      <c r="O89" s="8" t="s">
        <v>58</v>
      </c>
    </row>
    <row r="90" spans="1:15" s="9" customFormat="1" ht="38.25" customHeight="1">
      <c r="A90" s="8">
        <v>67</v>
      </c>
      <c r="B90" s="8">
        <v>31.5</v>
      </c>
      <c r="C90" s="8">
        <v>3150000</v>
      </c>
      <c r="D90" s="755" t="s">
        <v>1556</v>
      </c>
      <c r="E90" s="8" t="s">
        <v>1450</v>
      </c>
      <c r="F90" s="8">
        <v>796</v>
      </c>
      <c r="G90" s="557" t="s">
        <v>46</v>
      </c>
      <c r="H90" s="747">
        <v>100</v>
      </c>
      <c r="I90" s="8">
        <v>75412000000</v>
      </c>
      <c r="J90" s="8" t="s">
        <v>1474</v>
      </c>
      <c r="K90" s="519">
        <v>4750</v>
      </c>
      <c r="L90" s="8" t="s">
        <v>1476</v>
      </c>
      <c r="M90" s="522" t="s">
        <v>1515</v>
      </c>
      <c r="N90" s="8" t="s">
        <v>1453</v>
      </c>
      <c r="O90" s="8" t="s">
        <v>58</v>
      </c>
    </row>
    <row r="91" spans="1:15" s="9" customFormat="1" ht="36.75" customHeight="1">
      <c r="A91" s="8">
        <v>68</v>
      </c>
      <c r="B91" s="8">
        <v>31.5</v>
      </c>
      <c r="C91" s="8">
        <v>3150000</v>
      </c>
      <c r="D91" s="755" t="s">
        <v>1557</v>
      </c>
      <c r="E91" s="8" t="s">
        <v>1450</v>
      </c>
      <c r="F91" s="8">
        <v>796</v>
      </c>
      <c r="G91" s="557" t="s">
        <v>46</v>
      </c>
      <c r="H91" s="747">
        <v>100</v>
      </c>
      <c r="I91" s="8">
        <v>75412000000</v>
      </c>
      <c r="J91" s="8" t="s">
        <v>1474</v>
      </c>
      <c r="K91" s="519">
        <v>4750</v>
      </c>
      <c r="L91" s="8" t="s">
        <v>1476</v>
      </c>
      <c r="M91" s="522" t="s">
        <v>1515</v>
      </c>
      <c r="N91" s="8" t="s">
        <v>1453</v>
      </c>
      <c r="O91" s="8" t="s">
        <v>58</v>
      </c>
    </row>
    <row r="92" spans="1:15" s="9" customFormat="1" ht="38.25" customHeight="1">
      <c r="A92" s="8">
        <v>69</v>
      </c>
      <c r="B92" s="8">
        <v>31.5</v>
      </c>
      <c r="C92" s="8">
        <v>3150000</v>
      </c>
      <c r="D92" s="755" t="s">
        <v>1558</v>
      </c>
      <c r="E92" s="8" t="s">
        <v>1450</v>
      </c>
      <c r="F92" s="8">
        <v>796</v>
      </c>
      <c r="G92" s="557" t="s">
        <v>46</v>
      </c>
      <c r="H92" s="747">
        <v>100</v>
      </c>
      <c r="I92" s="8">
        <v>75412000000</v>
      </c>
      <c r="J92" s="8" t="s">
        <v>1474</v>
      </c>
      <c r="K92" s="519">
        <v>4750</v>
      </c>
      <c r="L92" s="8" t="s">
        <v>1476</v>
      </c>
      <c r="M92" s="522" t="s">
        <v>1515</v>
      </c>
      <c r="N92" s="8" t="s">
        <v>1453</v>
      </c>
      <c r="O92" s="8" t="s">
        <v>58</v>
      </c>
    </row>
    <row r="93" spans="1:15" s="9" customFormat="1" ht="36.75" customHeight="1">
      <c r="A93" s="8">
        <v>70</v>
      </c>
      <c r="B93" s="8">
        <v>31.5</v>
      </c>
      <c r="C93" s="8">
        <v>3150000</v>
      </c>
      <c r="D93" s="755" t="s">
        <v>1559</v>
      </c>
      <c r="E93" s="8" t="s">
        <v>1450</v>
      </c>
      <c r="F93" s="8">
        <v>796</v>
      </c>
      <c r="G93" s="557" t="s">
        <v>46</v>
      </c>
      <c r="H93" s="747">
        <v>100</v>
      </c>
      <c r="I93" s="8">
        <v>75412000000</v>
      </c>
      <c r="J93" s="8" t="s">
        <v>1474</v>
      </c>
      <c r="K93" s="519">
        <v>4750</v>
      </c>
      <c r="L93" s="8" t="s">
        <v>1476</v>
      </c>
      <c r="M93" s="522" t="s">
        <v>1515</v>
      </c>
      <c r="N93" s="8" t="s">
        <v>1453</v>
      </c>
      <c r="O93" s="8" t="s">
        <v>58</v>
      </c>
    </row>
    <row r="94" spans="1:15" s="9" customFormat="1" ht="49.5" customHeight="1">
      <c r="A94" s="8">
        <v>71</v>
      </c>
      <c r="B94" s="8">
        <v>31.5</v>
      </c>
      <c r="C94" s="8">
        <v>3150200</v>
      </c>
      <c r="D94" s="755" t="s">
        <v>1560</v>
      </c>
      <c r="E94" s="8" t="s">
        <v>1450</v>
      </c>
      <c r="F94" s="8">
        <v>796</v>
      </c>
      <c r="G94" s="557" t="s">
        <v>46</v>
      </c>
      <c r="H94" s="747">
        <v>50</v>
      </c>
      <c r="I94" s="8">
        <v>75412000000</v>
      </c>
      <c r="J94" s="8" t="s">
        <v>1474</v>
      </c>
      <c r="K94" s="519">
        <v>215954.99999999997</v>
      </c>
      <c r="L94" s="8" t="s">
        <v>1476</v>
      </c>
      <c r="M94" s="522" t="s">
        <v>1515</v>
      </c>
      <c r="N94" s="8" t="s">
        <v>1453</v>
      </c>
      <c r="O94" s="8" t="s">
        <v>58</v>
      </c>
    </row>
    <row r="95" spans="1:15" s="9" customFormat="1" ht="28.5" customHeight="1">
      <c r="A95" s="8">
        <v>72</v>
      </c>
      <c r="B95" s="8">
        <v>31.5</v>
      </c>
      <c r="C95" s="8">
        <v>3150210</v>
      </c>
      <c r="D95" s="755" t="s">
        <v>1561</v>
      </c>
      <c r="E95" s="8" t="s">
        <v>1450</v>
      </c>
      <c r="F95" s="8">
        <v>796</v>
      </c>
      <c r="G95" s="557" t="s">
        <v>46</v>
      </c>
      <c r="H95" s="747">
        <v>250</v>
      </c>
      <c r="I95" s="8">
        <v>75412000000</v>
      </c>
      <c r="J95" s="8" t="s">
        <v>1474</v>
      </c>
      <c r="K95" s="489">
        <v>41562.5</v>
      </c>
      <c r="L95" s="8" t="s">
        <v>1476</v>
      </c>
      <c r="M95" s="522" t="s">
        <v>1515</v>
      </c>
      <c r="N95" s="8" t="s">
        <v>1453</v>
      </c>
      <c r="O95" s="8" t="s">
        <v>58</v>
      </c>
    </row>
    <row r="96" spans="1:15" s="9" customFormat="1" ht="28.5" customHeight="1">
      <c r="A96" s="8">
        <v>73</v>
      </c>
      <c r="B96" s="8" t="s">
        <v>1539</v>
      </c>
      <c r="C96" s="8">
        <v>3211370</v>
      </c>
      <c r="D96" s="755" t="s">
        <v>1562</v>
      </c>
      <c r="E96" s="8" t="s">
        <v>1450</v>
      </c>
      <c r="F96" s="8">
        <v>796</v>
      </c>
      <c r="G96" s="557" t="s">
        <v>46</v>
      </c>
      <c r="H96" s="747">
        <v>100</v>
      </c>
      <c r="I96" s="8">
        <v>75412000000</v>
      </c>
      <c r="J96" s="8" t="s">
        <v>1474</v>
      </c>
      <c r="K96" s="489">
        <v>35442.199999999997</v>
      </c>
      <c r="L96" s="8" t="s">
        <v>1476</v>
      </c>
      <c r="M96" s="522" t="s">
        <v>1515</v>
      </c>
      <c r="N96" s="8" t="s">
        <v>1453</v>
      </c>
      <c r="O96" s="8" t="s">
        <v>58</v>
      </c>
    </row>
    <row r="97" spans="1:15" s="9" customFormat="1" ht="22.5" customHeight="1">
      <c r="A97" s="8">
        <v>74</v>
      </c>
      <c r="B97" s="8" t="s">
        <v>1539</v>
      </c>
      <c r="C97" s="8">
        <v>3211370</v>
      </c>
      <c r="D97" s="755" t="s">
        <v>1563</v>
      </c>
      <c r="E97" s="8" t="s">
        <v>1450</v>
      </c>
      <c r="F97" s="8">
        <v>796</v>
      </c>
      <c r="G97" s="557" t="s">
        <v>46</v>
      </c>
      <c r="H97" s="747">
        <v>250</v>
      </c>
      <c r="I97" s="8">
        <v>75412000000</v>
      </c>
      <c r="J97" s="8" t="s">
        <v>1474</v>
      </c>
      <c r="K97" s="489">
        <v>129137.49999999999</v>
      </c>
      <c r="L97" s="8" t="s">
        <v>1476</v>
      </c>
      <c r="M97" s="522" t="s">
        <v>1515</v>
      </c>
      <c r="N97" s="8" t="s">
        <v>1453</v>
      </c>
      <c r="O97" s="8" t="s">
        <v>58</v>
      </c>
    </row>
    <row r="98" spans="1:15" s="9" customFormat="1" ht="43.5" customHeight="1">
      <c r="A98" s="8">
        <v>75</v>
      </c>
      <c r="B98" s="8" t="s">
        <v>1539</v>
      </c>
      <c r="C98" s="8">
        <v>3211370</v>
      </c>
      <c r="D98" s="755" t="s">
        <v>1564</v>
      </c>
      <c r="E98" s="8" t="s">
        <v>1450</v>
      </c>
      <c r="F98" s="8">
        <v>796</v>
      </c>
      <c r="G98" s="8" t="s">
        <v>1521</v>
      </c>
      <c r="H98" s="747">
        <v>30</v>
      </c>
      <c r="I98" s="8">
        <v>75412000000</v>
      </c>
      <c r="J98" s="8" t="s">
        <v>1474</v>
      </c>
      <c r="K98" s="519">
        <v>26268</v>
      </c>
      <c r="L98" s="8" t="s">
        <v>1476</v>
      </c>
      <c r="M98" s="522" t="s">
        <v>1515</v>
      </c>
      <c r="N98" s="8" t="s">
        <v>1453</v>
      </c>
      <c r="O98" s="8" t="s">
        <v>58</v>
      </c>
    </row>
    <row r="99" spans="1:15" s="9" customFormat="1" ht="36" customHeight="1">
      <c r="A99" s="8">
        <v>76</v>
      </c>
      <c r="B99" s="8" t="s">
        <v>1539</v>
      </c>
      <c r="C99" s="8">
        <v>3211370</v>
      </c>
      <c r="D99" s="755" t="s">
        <v>1565</v>
      </c>
      <c r="E99" s="8" t="s">
        <v>1450</v>
      </c>
      <c r="F99" s="8">
        <v>796</v>
      </c>
      <c r="G99" s="8" t="s">
        <v>1521</v>
      </c>
      <c r="H99" s="747">
        <v>30</v>
      </c>
      <c r="I99" s="8">
        <v>75412000000</v>
      </c>
      <c r="J99" s="8" t="s">
        <v>1474</v>
      </c>
      <c r="K99" s="519">
        <v>27258</v>
      </c>
      <c r="L99" s="8" t="s">
        <v>1476</v>
      </c>
      <c r="M99" s="522" t="s">
        <v>1515</v>
      </c>
      <c r="N99" s="8" t="s">
        <v>1453</v>
      </c>
      <c r="O99" s="8" t="s">
        <v>58</v>
      </c>
    </row>
    <row r="100" spans="1:15" s="9" customFormat="1" ht="27.75" customHeight="1">
      <c r="A100" s="8">
        <v>77</v>
      </c>
      <c r="B100" s="8" t="s">
        <v>1566</v>
      </c>
      <c r="C100" s="8">
        <v>3190104</v>
      </c>
      <c r="D100" s="755" t="s">
        <v>1567</v>
      </c>
      <c r="E100" s="8" t="s">
        <v>1450</v>
      </c>
      <c r="F100" s="8">
        <v>796</v>
      </c>
      <c r="G100" s="8" t="s">
        <v>1521</v>
      </c>
      <c r="H100" s="747">
        <v>100</v>
      </c>
      <c r="I100" s="8">
        <v>75412000000</v>
      </c>
      <c r="J100" s="8" t="s">
        <v>1474</v>
      </c>
      <c r="K100" s="519">
        <v>626</v>
      </c>
      <c r="L100" s="8" t="s">
        <v>1476</v>
      </c>
      <c r="M100" s="522" t="s">
        <v>1515</v>
      </c>
      <c r="N100" s="8" t="s">
        <v>1453</v>
      </c>
      <c r="O100" s="8" t="s">
        <v>58</v>
      </c>
    </row>
    <row r="101" spans="1:15" s="9" customFormat="1" ht="24.75" customHeight="1">
      <c r="A101" s="8">
        <v>78</v>
      </c>
      <c r="B101" s="8" t="s">
        <v>1566</v>
      </c>
      <c r="C101" s="8">
        <v>3190104</v>
      </c>
      <c r="D101" s="755" t="s">
        <v>1568</v>
      </c>
      <c r="E101" s="8" t="s">
        <v>1450</v>
      </c>
      <c r="F101" s="8">
        <v>796</v>
      </c>
      <c r="G101" s="8" t="s">
        <v>1521</v>
      </c>
      <c r="H101" s="747">
        <v>100</v>
      </c>
      <c r="I101" s="8">
        <v>75412000000</v>
      </c>
      <c r="J101" s="8" t="s">
        <v>1474</v>
      </c>
      <c r="K101" s="519">
        <v>656</v>
      </c>
      <c r="L101" s="8" t="s">
        <v>1476</v>
      </c>
      <c r="M101" s="522" t="s">
        <v>1515</v>
      </c>
      <c r="N101" s="8" t="s">
        <v>1453</v>
      </c>
      <c r="O101" s="8" t="s">
        <v>58</v>
      </c>
    </row>
    <row r="102" spans="1:15" s="9" customFormat="1" ht="48.75" customHeight="1">
      <c r="A102" s="8">
        <v>79</v>
      </c>
      <c r="B102" s="8">
        <v>31.5</v>
      </c>
      <c r="C102" s="8">
        <v>3150256</v>
      </c>
      <c r="D102" s="755" t="s">
        <v>1569</v>
      </c>
      <c r="E102" s="8" t="s">
        <v>1450</v>
      </c>
      <c r="F102" s="8">
        <v>796</v>
      </c>
      <c r="G102" s="8" t="s">
        <v>1521</v>
      </c>
      <c r="H102" s="747">
        <v>70</v>
      </c>
      <c r="I102" s="8">
        <v>75412000000</v>
      </c>
      <c r="J102" s="8" t="s">
        <v>1474</v>
      </c>
      <c r="K102" s="489">
        <v>9321.9000000000015</v>
      </c>
      <c r="L102" s="8" t="s">
        <v>1476</v>
      </c>
      <c r="M102" s="522" t="s">
        <v>1515</v>
      </c>
      <c r="N102" s="8" t="s">
        <v>1453</v>
      </c>
      <c r="O102" s="8" t="s">
        <v>58</v>
      </c>
    </row>
    <row r="103" spans="1:15" s="9" customFormat="1" ht="24.75" customHeight="1">
      <c r="A103" s="8">
        <v>80</v>
      </c>
      <c r="B103" s="8">
        <v>31.5</v>
      </c>
      <c r="C103" s="8">
        <v>3150210</v>
      </c>
      <c r="D103" s="755" t="s">
        <v>1570</v>
      </c>
      <c r="E103" s="8" t="s">
        <v>1450</v>
      </c>
      <c r="F103" s="8">
        <v>796</v>
      </c>
      <c r="G103" s="8" t="s">
        <v>1521</v>
      </c>
      <c r="H103" s="747">
        <v>350</v>
      </c>
      <c r="I103" s="8">
        <v>75412000000</v>
      </c>
      <c r="J103" s="8" t="s">
        <v>1474</v>
      </c>
      <c r="K103" s="519">
        <v>227500</v>
      </c>
      <c r="L103" s="8" t="s">
        <v>1476</v>
      </c>
      <c r="M103" s="522" t="s">
        <v>1515</v>
      </c>
      <c r="N103" s="8" t="s">
        <v>1453</v>
      </c>
      <c r="O103" s="8" t="s">
        <v>58</v>
      </c>
    </row>
    <row r="104" spans="1:15" s="9" customFormat="1" ht="21.75" customHeight="1">
      <c r="A104" s="8">
        <v>81</v>
      </c>
      <c r="B104" s="8">
        <v>31.5</v>
      </c>
      <c r="C104" s="8">
        <v>3150210</v>
      </c>
      <c r="D104" s="755" t="s">
        <v>1571</v>
      </c>
      <c r="E104" s="8" t="s">
        <v>1450</v>
      </c>
      <c r="F104" s="8">
        <v>796</v>
      </c>
      <c r="G104" s="8" t="s">
        <v>1521</v>
      </c>
      <c r="H104" s="747">
        <v>200</v>
      </c>
      <c r="I104" s="8">
        <v>75412000000</v>
      </c>
      <c r="J104" s="8" t="s">
        <v>1474</v>
      </c>
      <c r="K104" s="519">
        <v>5000</v>
      </c>
      <c r="L104" s="8" t="s">
        <v>1476</v>
      </c>
      <c r="M104" s="522" t="s">
        <v>1515</v>
      </c>
      <c r="N104" s="8" t="s">
        <v>1453</v>
      </c>
      <c r="O104" s="8" t="s">
        <v>58</v>
      </c>
    </row>
    <row r="105" spans="1:15" s="9" customFormat="1" ht="21.75" customHeight="1">
      <c r="A105" s="8">
        <v>82</v>
      </c>
      <c r="B105" s="8">
        <v>31.5</v>
      </c>
      <c r="C105" s="8">
        <v>3150210</v>
      </c>
      <c r="D105" s="755" t="s">
        <v>1572</v>
      </c>
      <c r="E105" s="8" t="s">
        <v>1450</v>
      </c>
      <c r="F105" s="8">
        <v>796</v>
      </c>
      <c r="G105" s="8" t="s">
        <v>1521</v>
      </c>
      <c r="H105" s="747">
        <v>150</v>
      </c>
      <c r="I105" s="8">
        <v>75412000000</v>
      </c>
      <c r="J105" s="8" t="s">
        <v>1474</v>
      </c>
      <c r="K105" s="519">
        <v>3750</v>
      </c>
      <c r="L105" s="8" t="s">
        <v>1476</v>
      </c>
      <c r="M105" s="522" t="s">
        <v>1515</v>
      </c>
      <c r="N105" s="8" t="s">
        <v>1453</v>
      </c>
      <c r="O105" s="8" t="s">
        <v>58</v>
      </c>
    </row>
    <row r="106" spans="1:15" s="9" customFormat="1" ht="36" customHeight="1">
      <c r="A106" s="8">
        <v>83</v>
      </c>
      <c r="B106" s="8">
        <v>31.5</v>
      </c>
      <c r="C106" s="8">
        <v>3150256</v>
      </c>
      <c r="D106" s="755" t="s">
        <v>1573</v>
      </c>
      <c r="E106" s="8" t="s">
        <v>1450</v>
      </c>
      <c r="F106" s="8">
        <v>796</v>
      </c>
      <c r="G106" s="8" t="s">
        <v>1521</v>
      </c>
      <c r="H106" s="747">
        <v>20</v>
      </c>
      <c r="I106" s="8">
        <v>75412000000</v>
      </c>
      <c r="J106" s="8" t="s">
        <v>1474</v>
      </c>
      <c r="K106" s="519">
        <v>13000</v>
      </c>
      <c r="L106" s="8" t="s">
        <v>1476</v>
      </c>
      <c r="M106" s="522" t="s">
        <v>1515</v>
      </c>
      <c r="N106" s="8" t="s">
        <v>1453</v>
      </c>
      <c r="O106" s="8" t="s">
        <v>58</v>
      </c>
    </row>
    <row r="107" spans="1:15" s="9" customFormat="1" ht="22.5" customHeight="1">
      <c r="A107" s="8">
        <v>84</v>
      </c>
      <c r="B107" s="8">
        <v>31.5</v>
      </c>
      <c r="C107" s="8">
        <v>3150260</v>
      </c>
      <c r="D107" s="755" t="s">
        <v>1574</v>
      </c>
      <c r="E107" s="8" t="s">
        <v>1450</v>
      </c>
      <c r="F107" s="8">
        <v>795</v>
      </c>
      <c r="G107" s="8" t="s">
        <v>1521</v>
      </c>
      <c r="H107" s="747">
        <v>30</v>
      </c>
      <c r="I107" s="8">
        <v>75412000000</v>
      </c>
      <c r="J107" s="8" t="s">
        <v>1474</v>
      </c>
      <c r="K107" s="519">
        <v>600</v>
      </c>
      <c r="L107" s="8" t="s">
        <v>1476</v>
      </c>
      <c r="M107" s="522" t="s">
        <v>1515</v>
      </c>
      <c r="N107" s="8" t="s">
        <v>1453</v>
      </c>
      <c r="O107" s="8" t="s">
        <v>58</v>
      </c>
    </row>
    <row r="108" spans="1:15" s="9" customFormat="1" ht="25.5" customHeight="1">
      <c r="A108" s="8">
        <v>85</v>
      </c>
      <c r="B108" s="8">
        <v>31.5</v>
      </c>
      <c r="C108" s="8">
        <v>3150260</v>
      </c>
      <c r="D108" s="755" t="s">
        <v>1575</v>
      </c>
      <c r="E108" s="8" t="s">
        <v>1450</v>
      </c>
      <c r="F108" s="8">
        <v>796</v>
      </c>
      <c r="G108" s="8" t="s">
        <v>1521</v>
      </c>
      <c r="H108" s="747">
        <v>50</v>
      </c>
      <c r="I108" s="8">
        <v>75412000000</v>
      </c>
      <c r="J108" s="8" t="s">
        <v>1474</v>
      </c>
      <c r="K108" s="519">
        <v>2000</v>
      </c>
      <c r="L108" s="8" t="s">
        <v>1476</v>
      </c>
      <c r="M108" s="522" t="s">
        <v>1515</v>
      </c>
      <c r="N108" s="8" t="s">
        <v>1453</v>
      </c>
      <c r="O108" s="8" t="s">
        <v>58</v>
      </c>
    </row>
    <row r="109" spans="1:15" s="9" customFormat="1" ht="34.5" customHeight="1">
      <c r="A109" s="8">
        <v>86</v>
      </c>
      <c r="B109" s="8">
        <v>31.5</v>
      </c>
      <c r="C109" s="8">
        <v>3150210</v>
      </c>
      <c r="D109" s="755" t="s">
        <v>1576</v>
      </c>
      <c r="E109" s="8" t="s">
        <v>1450</v>
      </c>
      <c r="F109" s="8">
        <v>796</v>
      </c>
      <c r="G109" s="8" t="s">
        <v>1521</v>
      </c>
      <c r="H109" s="747">
        <v>100</v>
      </c>
      <c r="I109" s="8">
        <v>75412000000</v>
      </c>
      <c r="J109" s="8" t="s">
        <v>1474</v>
      </c>
      <c r="K109" s="519">
        <v>1000</v>
      </c>
      <c r="L109" s="8" t="s">
        <v>1476</v>
      </c>
      <c r="M109" s="522" t="s">
        <v>1515</v>
      </c>
      <c r="N109" s="8" t="s">
        <v>1453</v>
      </c>
      <c r="O109" s="8" t="s">
        <v>58</v>
      </c>
    </row>
    <row r="110" spans="1:15" s="9" customFormat="1" ht="34.5" customHeight="1">
      <c r="A110" s="8">
        <v>87</v>
      </c>
      <c r="B110" s="8">
        <v>31.5</v>
      </c>
      <c r="C110" s="8">
        <v>3150210</v>
      </c>
      <c r="D110" s="755" t="s">
        <v>1577</v>
      </c>
      <c r="E110" s="8" t="s">
        <v>1450</v>
      </c>
      <c r="F110" s="8">
        <v>796</v>
      </c>
      <c r="G110" s="8" t="s">
        <v>1521</v>
      </c>
      <c r="H110" s="747">
        <v>100</v>
      </c>
      <c r="I110" s="8">
        <v>75412000000</v>
      </c>
      <c r="J110" s="8" t="s">
        <v>1474</v>
      </c>
      <c r="K110" s="519">
        <v>16000</v>
      </c>
      <c r="L110" s="8" t="s">
        <v>1476</v>
      </c>
      <c r="M110" s="522" t="s">
        <v>1515</v>
      </c>
      <c r="N110" s="8" t="s">
        <v>1453</v>
      </c>
      <c r="O110" s="8" t="s">
        <v>58</v>
      </c>
    </row>
    <row r="111" spans="1:15" s="9" customFormat="1" ht="34.5" customHeight="1">
      <c r="A111" s="8">
        <v>88</v>
      </c>
      <c r="B111" s="8">
        <v>31.5</v>
      </c>
      <c r="C111" s="8">
        <v>3150210</v>
      </c>
      <c r="D111" s="755" t="s">
        <v>1578</v>
      </c>
      <c r="E111" s="8" t="s">
        <v>1450</v>
      </c>
      <c r="F111" s="8">
        <v>796</v>
      </c>
      <c r="G111" s="8" t="s">
        <v>1521</v>
      </c>
      <c r="H111" s="747">
        <v>2500</v>
      </c>
      <c r="I111" s="8">
        <v>75412000000</v>
      </c>
      <c r="J111" s="8" t="s">
        <v>1474</v>
      </c>
      <c r="K111" s="519">
        <v>25000</v>
      </c>
      <c r="L111" s="8" t="s">
        <v>1476</v>
      </c>
      <c r="M111" s="522" t="s">
        <v>1515</v>
      </c>
      <c r="N111" s="8" t="s">
        <v>1453</v>
      </c>
      <c r="O111" s="8" t="s">
        <v>58</v>
      </c>
    </row>
    <row r="112" spans="1:15" s="9" customFormat="1" ht="34.5" customHeight="1">
      <c r="A112" s="8">
        <v>89</v>
      </c>
      <c r="B112" s="8">
        <v>31.5</v>
      </c>
      <c r="C112" s="8">
        <v>3150210</v>
      </c>
      <c r="D112" s="755" t="s">
        <v>1579</v>
      </c>
      <c r="E112" s="8" t="s">
        <v>1450</v>
      </c>
      <c r="F112" s="8">
        <v>796</v>
      </c>
      <c r="G112" s="8" t="s">
        <v>1521</v>
      </c>
      <c r="H112" s="747">
        <v>200</v>
      </c>
      <c r="I112" s="8">
        <v>75412000000</v>
      </c>
      <c r="J112" s="8" t="s">
        <v>1474</v>
      </c>
      <c r="K112" s="519">
        <v>3000</v>
      </c>
      <c r="L112" s="8" t="s">
        <v>1476</v>
      </c>
      <c r="M112" s="522" t="s">
        <v>1515</v>
      </c>
      <c r="N112" s="8" t="s">
        <v>1453</v>
      </c>
      <c r="O112" s="8" t="s">
        <v>58</v>
      </c>
    </row>
    <row r="113" spans="1:15" s="9" customFormat="1" ht="46.5" customHeight="1">
      <c r="A113" s="8">
        <v>90</v>
      </c>
      <c r="B113" s="8" t="s">
        <v>1457</v>
      </c>
      <c r="C113" s="8">
        <v>2520000</v>
      </c>
      <c r="D113" s="755" t="s">
        <v>1580</v>
      </c>
      <c r="E113" s="8" t="s">
        <v>1450</v>
      </c>
      <c r="F113" s="8">
        <v>163</v>
      </c>
      <c r="G113" s="557" t="s">
        <v>1581</v>
      </c>
      <c r="H113" s="747">
        <v>120</v>
      </c>
      <c r="I113" s="8">
        <v>75412000001</v>
      </c>
      <c r="J113" s="8" t="s">
        <v>1474</v>
      </c>
      <c r="K113" s="519">
        <v>10320</v>
      </c>
      <c r="L113" s="8" t="s">
        <v>1476</v>
      </c>
      <c r="M113" s="522" t="s">
        <v>1522</v>
      </c>
      <c r="N113" s="8" t="s">
        <v>1453</v>
      </c>
      <c r="O113" s="8" t="s">
        <v>58</v>
      </c>
    </row>
    <row r="114" spans="1:15" s="9" customFormat="1" ht="46.5" customHeight="1">
      <c r="A114" s="8">
        <v>91</v>
      </c>
      <c r="B114" s="8" t="s">
        <v>1582</v>
      </c>
      <c r="C114" s="8">
        <v>2520001</v>
      </c>
      <c r="D114" s="755" t="s">
        <v>1583</v>
      </c>
      <c r="E114" s="8" t="s">
        <v>1450</v>
      </c>
      <c r="F114" s="8">
        <v>163</v>
      </c>
      <c r="G114" s="557" t="s">
        <v>1581</v>
      </c>
      <c r="H114" s="747">
        <v>50</v>
      </c>
      <c r="I114" s="8">
        <v>75412000002</v>
      </c>
      <c r="J114" s="8" t="s">
        <v>1474</v>
      </c>
      <c r="K114" s="519">
        <v>4300</v>
      </c>
      <c r="L114" s="8" t="s">
        <v>1476</v>
      </c>
      <c r="M114" s="522" t="s">
        <v>1522</v>
      </c>
      <c r="N114" s="8" t="s">
        <v>1453</v>
      </c>
      <c r="O114" s="8" t="s">
        <v>58</v>
      </c>
    </row>
    <row r="115" spans="1:15" s="9" customFormat="1" ht="72.75" customHeight="1">
      <c r="A115" s="8">
        <v>92</v>
      </c>
      <c r="B115" s="8">
        <v>31.4</v>
      </c>
      <c r="C115" s="8">
        <v>3141190</v>
      </c>
      <c r="D115" s="755" t="s">
        <v>1584</v>
      </c>
      <c r="E115" s="8" t="s">
        <v>1585</v>
      </c>
      <c r="F115" s="8">
        <v>642</v>
      </c>
      <c r="G115" s="8" t="s">
        <v>1512</v>
      </c>
      <c r="H115" s="8">
        <v>1</v>
      </c>
      <c r="I115" s="8">
        <v>75412000000</v>
      </c>
      <c r="J115" s="8" t="s">
        <v>1474</v>
      </c>
      <c r="K115" s="489">
        <v>1518000</v>
      </c>
      <c r="L115" s="8" t="s">
        <v>1476</v>
      </c>
      <c r="M115" s="522">
        <v>41456</v>
      </c>
      <c r="N115" s="8" t="s">
        <v>1453</v>
      </c>
      <c r="O115" s="8" t="s">
        <v>58</v>
      </c>
    </row>
    <row r="116" spans="1:15" s="9" customFormat="1" ht="52.5" customHeight="1">
      <c r="A116" s="8">
        <v>93</v>
      </c>
      <c r="B116" s="8" t="s">
        <v>1586</v>
      </c>
      <c r="C116" s="8">
        <v>3410341</v>
      </c>
      <c r="D116" s="179" t="s">
        <v>1587</v>
      </c>
      <c r="E116" s="8" t="s">
        <v>1450</v>
      </c>
      <c r="F116" s="8">
        <v>796</v>
      </c>
      <c r="G116" s="8" t="s">
        <v>1521</v>
      </c>
      <c r="H116" s="8">
        <v>1</v>
      </c>
      <c r="I116" s="8">
        <v>75412000000</v>
      </c>
      <c r="J116" s="8" t="s">
        <v>1474</v>
      </c>
      <c r="K116" s="489">
        <v>470000</v>
      </c>
      <c r="L116" s="8" t="s">
        <v>1476</v>
      </c>
      <c r="M116" s="522">
        <v>41457</v>
      </c>
      <c r="N116" s="8" t="s">
        <v>1453</v>
      </c>
      <c r="O116" s="8" t="s">
        <v>58</v>
      </c>
    </row>
    <row r="117" spans="1:15" s="9" customFormat="1" ht="17.25" customHeight="1">
      <c r="A117" s="891" t="s">
        <v>1588</v>
      </c>
      <c r="B117" s="891"/>
      <c r="C117" s="891"/>
      <c r="D117" s="891"/>
      <c r="E117" s="891"/>
      <c r="F117" s="891"/>
      <c r="G117" s="891"/>
      <c r="H117" s="891"/>
      <c r="I117" s="891"/>
      <c r="J117" s="891"/>
      <c r="K117" s="776">
        <f>SUM(K72:K116)</f>
        <v>3557697.65</v>
      </c>
      <c r="O117" s="775"/>
    </row>
    <row r="118" spans="1:15" s="9" customFormat="1">
      <c r="A118" s="885" t="s">
        <v>849</v>
      </c>
      <c r="B118" s="886"/>
      <c r="C118" s="886"/>
      <c r="D118" s="886"/>
      <c r="E118" s="886"/>
      <c r="F118" s="886"/>
      <c r="G118" s="886"/>
      <c r="H118" s="886"/>
      <c r="I118" s="886"/>
      <c r="J118" s="886"/>
      <c r="K118" s="886"/>
      <c r="L118" s="886"/>
      <c r="M118" s="886"/>
      <c r="N118" s="886"/>
      <c r="O118" s="887"/>
    </row>
    <row r="119" spans="1:15" s="9" customFormat="1" ht="30.75" customHeight="1">
      <c r="A119" s="8">
        <v>94</v>
      </c>
      <c r="B119" s="8" t="s">
        <v>1471</v>
      </c>
      <c r="C119" s="8">
        <v>2893010</v>
      </c>
      <c r="D119" s="755" t="s">
        <v>1862</v>
      </c>
      <c r="E119" s="8" t="s">
        <v>1450</v>
      </c>
      <c r="F119" s="8">
        <v>839</v>
      </c>
      <c r="G119" s="8" t="s">
        <v>1507</v>
      </c>
      <c r="H119" s="747">
        <v>5</v>
      </c>
      <c r="I119" s="8">
        <v>75412000000</v>
      </c>
      <c r="J119" s="8" t="s">
        <v>1474</v>
      </c>
      <c r="K119" s="519">
        <v>2000</v>
      </c>
      <c r="L119" s="8" t="s">
        <v>1476</v>
      </c>
      <c r="M119" s="522" t="s">
        <v>1515</v>
      </c>
      <c r="N119" s="852" t="s">
        <v>1453</v>
      </c>
      <c r="O119" s="8" t="s">
        <v>58</v>
      </c>
    </row>
    <row r="120" spans="1:15" s="9" customFormat="1" ht="45.75" customHeight="1">
      <c r="A120" s="8">
        <v>95</v>
      </c>
      <c r="B120" s="8" t="s">
        <v>1471</v>
      </c>
      <c r="C120" s="8">
        <v>2893010</v>
      </c>
      <c r="D120" s="755" t="s">
        <v>1863</v>
      </c>
      <c r="E120" s="8" t="s">
        <v>1450</v>
      </c>
      <c r="F120" s="8">
        <v>839</v>
      </c>
      <c r="G120" s="8" t="s">
        <v>1507</v>
      </c>
      <c r="H120" s="747">
        <v>3</v>
      </c>
      <c r="I120" s="8">
        <v>75412000000</v>
      </c>
      <c r="J120" s="8" t="s">
        <v>1474</v>
      </c>
      <c r="K120" s="519">
        <v>2100</v>
      </c>
      <c r="L120" s="8" t="s">
        <v>1476</v>
      </c>
      <c r="M120" s="522" t="s">
        <v>1515</v>
      </c>
      <c r="N120" s="852" t="s">
        <v>1453</v>
      </c>
      <c r="O120" s="8" t="s">
        <v>58</v>
      </c>
    </row>
    <row r="121" spans="1:15" s="9" customFormat="1" ht="33" customHeight="1">
      <c r="A121" s="8">
        <v>96</v>
      </c>
      <c r="B121" s="8" t="s">
        <v>1590</v>
      </c>
      <c r="C121" s="8">
        <v>2897553</v>
      </c>
      <c r="D121" s="755" t="s">
        <v>1591</v>
      </c>
      <c r="E121" s="8" t="s">
        <v>1450</v>
      </c>
      <c r="F121" s="8">
        <v>796</v>
      </c>
      <c r="G121" s="8" t="s">
        <v>1521</v>
      </c>
      <c r="H121" s="747">
        <v>2</v>
      </c>
      <c r="I121" s="8">
        <v>75412000000</v>
      </c>
      <c r="J121" s="8" t="s">
        <v>1474</v>
      </c>
      <c r="K121" s="519">
        <v>4000</v>
      </c>
      <c r="L121" s="8" t="s">
        <v>1476</v>
      </c>
      <c r="M121" s="522" t="s">
        <v>1515</v>
      </c>
      <c r="N121" s="852" t="s">
        <v>1453</v>
      </c>
      <c r="O121" s="8" t="s">
        <v>58</v>
      </c>
    </row>
    <row r="122" spans="1:15" s="9" customFormat="1" ht="28.5" customHeight="1">
      <c r="A122" s="8">
        <v>97</v>
      </c>
      <c r="B122" s="8" t="s">
        <v>1539</v>
      </c>
      <c r="C122" s="8">
        <v>2917180</v>
      </c>
      <c r="D122" s="755" t="s">
        <v>1592</v>
      </c>
      <c r="E122" s="8" t="s">
        <v>1450</v>
      </c>
      <c r="F122" s="8">
        <v>796</v>
      </c>
      <c r="G122" s="8" t="s">
        <v>1521</v>
      </c>
      <c r="H122" s="747">
        <v>50</v>
      </c>
      <c r="I122" s="8">
        <v>75412000000</v>
      </c>
      <c r="J122" s="8" t="s">
        <v>1474</v>
      </c>
      <c r="K122" s="519">
        <v>77500</v>
      </c>
      <c r="L122" s="8" t="s">
        <v>1476</v>
      </c>
      <c r="M122" s="522" t="s">
        <v>1515</v>
      </c>
      <c r="N122" s="852" t="s">
        <v>1453</v>
      </c>
      <c r="O122" s="8" t="s">
        <v>58</v>
      </c>
    </row>
    <row r="123" spans="1:15" s="9" customFormat="1" ht="36.75" customHeight="1">
      <c r="A123" s="8">
        <v>98</v>
      </c>
      <c r="B123" s="8" t="s">
        <v>1539</v>
      </c>
      <c r="C123" s="8">
        <v>2917180</v>
      </c>
      <c r="D123" s="755" t="s">
        <v>1593</v>
      </c>
      <c r="E123" s="8" t="s">
        <v>1450</v>
      </c>
      <c r="F123" s="8">
        <v>796</v>
      </c>
      <c r="G123" s="8" t="s">
        <v>1521</v>
      </c>
      <c r="H123" s="747">
        <v>70</v>
      </c>
      <c r="I123" s="8">
        <v>75412000000</v>
      </c>
      <c r="J123" s="8" t="s">
        <v>1474</v>
      </c>
      <c r="K123" s="519">
        <v>115500</v>
      </c>
      <c r="L123" s="8" t="s">
        <v>1476</v>
      </c>
      <c r="M123" s="522" t="s">
        <v>1515</v>
      </c>
      <c r="N123" s="852" t="s">
        <v>1453</v>
      </c>
      <c r="O123" s="8" t="s">
        <v>58</v>
      </c>
    </row>
    <row r="124" spans="1:15" s="9" customFormat="1" ht="32.25" customHeight="1">
      <c r="A124" s="8">
        <v>99</v>
      </c>
      <c r="B124" s="8" t="s">
        <v>1539</v>
      </c>
      <c r="C124" s="8">
        <v>2917180</v>
      </c>
      <c r="D124" s="755" t="s">
        <v>1594</v>
      </c>
      <c r="E124" s="8" t="s">
        <v>1450</v>
      </c>
      <c r="F124" s="8">
        <v>796</v>
      </c>
      <c r="G124" s="8" t="s">
        <v>1521</v>
      </c>
      <c r="H124" s="747">
        <v>40</v>
      </c>
      <c r="I124" s="8">
        <v>75412000000</v>
      </c>
      <c r="J124" s="8" t="s">
        <v>1474</v>
      </c>
      <c r="K124" s="519">
        <v>88000</v>
      </c>
      <c r="L124" s="8" t="s">
        <v>1476</v>
      </c>
      <c r="M124" s="522" t="s">
        <v>1515</v>
      </c>
      <c r="N124" s="852" t="s">
        <v>1453</v>
      </c>
      <c r="O124" s="8" t="s">
        <v>58</v>
      </c>
    </row>
    <row r="125" spans="1:15" s="9" customFormat="1" ht="34.5" customHeight="1">
      <c r="A125" s="8">
        <v>100</v>
      </c>
      <c r="B125" s="759" t="s">
        <v>1471</v>
      </c>
      <c r="C125" s="8">
        <v>2893010</v>
      </c>
      <c r="D125" s="755" t="s">
        <v>1595</v>
      </c>
      <c r="E125" s="8" t="s">
        <v>1450</v>
      </c>
      <c r="F125" s="8">
        <v>839</v>
      </c>
      <c r="G125" s="8" t="s">
        <v>1507</v>
      </c>
      <c r="H125" s="747">
        <v>4</v>
      </c>
      <c r="I125" s="8">
        <v>75412000000</v>
      </c>
      <c r="J125" s="8" t="s">
        <v>1474</v>
      </c>
      <c r="K125" s="519">
        <v>1600</v>
      </c>
      <c r="L125" s="8" t="s">
        <v>1476</v>
      </c>
      <c r="M125" s="522" t="s">
        <v>1515</v>
      </c>
      <c r="N125" s="852" t="s">
        <v>1453</v>
      </c>
      <c r="O125" s="8" t="s">
        <v>58</v>
      </c>
    </row>
    <row r="126" spans="1:15" s="9" customFormat="1" ht="39" customHeight="1">
      <c r="A126" s="8">
        <v>101</v>
      </c>
      <c r="B126" s="759" t="s">
        <v>1471</v>
      </c>
      <c r="C126" s="8">
        <v>3697050</v>
      </c>
      <c r="D126" s="755" t="s">
        <v>1596</v>
      </c>
      <c r="E126" s="8" t="s">
        <v>1450</v>
      </c>
      <c r="F126" s="8">
        <v>6</v>
      </c>
      <c r="G126" s="8" t="s">
        <v>802</v>
      </c>
      <c r="H126" s="747">
        <v>30</v>
      </c>
      <c r="I126" s="8">
        <v>75412000000</v>
      </c>
      <c r="J126" s="8" t="s">
        <v>1474</v>
      </c>
      <c r="K126" s="519">
        <v>2610</v>
      </c>
      <c r="L126" s="8" t="s">
        <v>1476</v>
      </c>
      <c r="M126" s="522" t="s">
        <v>1515</v>
      </c>
      <c r="N126" s="852" t="s">
        <v>1453</v>
      </c>
      <c r="O126" s="8" t="s">
        <v>58</v>
      </c>
    </row>
    <row r="127" spans="1:15" s="9" customFormat="1" ht="54" customHeight="1">
      <c r="A127" s="8">
        <v>102</v>
      </c>
      <c r="B127" s="8" t="s">
        <v>1471</v>
      </c>
      <c r="C127" s="8">
        <v>3697050</v>
      </c>
      <c r="D127" s="755" t="s">
        <v>1597</v>
      </c>
      <c r="E127" s="8" t="s">
        <v>1450</v>
      </c>
      <c r="F127" s="8">
        <v>6</v>
      </c>
      <c r="G127" s="8" t="s">
        <v>802</v>
      </c>
      <c r="H127" s="747">
        <v>30</v>
      </c>
      <c r="I127" s="8">
        <v>75412000000</v>
      </c>
      <c r="J127" s="8" t="s">
        <v>1474</v>
      </c>
      <c r="K127" s="519">
        <v>3600</v>
      </c>
      <c r="L127" s="8" t="s">
        <v>1476</v>
      </c>
      <c r="M127" s="522" t="s">
        <v>1515</v>
      </c>
      <c r="N127" s="852" t="s">
        <v>1453</v>
      </c>
      <c r="O127" s="8" t="s">
        <v>58</v>
      </c>
    </row>
    <row r="128" spans="1:15" s="9" customFormat="1" ht="37.5" customHeight="1">
      <c r="A128" s="8">
        <v>103</v>
      </c>
      <c r="B128" s="8" t="s">
        <v>1471</v>
      </c>
      <c r="C128" s="8">
        <v>2894240</v>
      </c>
      <c r="D128" s="755" t="s">
        <v>1598</v>
      </c>
      <c r="E128" s="8" t="s">
        <v>1450</v>
      </c>
      <c r="F128" s="8">
        <v>839</v>
      </c>
      <c r="G128" s="8" t="s">
        <v>1507</v>
      </c>
      <c r="H128" s="747">
        <v>2</v>
      </c>
      <c r="I128" s="8">
        <v>75412000000</v>
      </c>
      <c r="J128" s="8" t="s">
        <v>1474</v>
      </c>
      <c r="K128" s="519">
        <v>4400</v>
      </c>
      <c r="L128" s="8" t="s">
        <v>1476</v>
      </c>
      <c r="M128" s="522" t="s">
        <v>1515</v>
      </c>
      <c r="N128" s="852" t="s">
        <v>1453</v>
      </c>
      <c r="O128" s="8" t="s">
        <v>58</v>
      </c>
    </row>
    <row r="129" spans="1:15" s="9" customFormat="1" ht="36.75" customHeight="1">
      <c r="A129" s="8">
        <v>104</v>
      </c>
      <c r="B129" s="8" t="s">
        <v>1471</v>
      </c>
      <c r="C129" s="8">
        <v>2895147</v>
      </c>
      <c r="D129" s="755" t="s">
        <v>1599</v>
      </c>
      <c r="E129" s="8" t="s">
        <v>1450</v>
      </c>
      <c r="F129" s="8">
        <v>839</v>
      </c>
      <c r="G129" s="8" t="s">
        <v>1507</v>
      </c>
      <c r="H129" s="747">
        <v>8</v>
      </c>
      <c r="I129" s="8">
        <v>75412000000</v>
      </c>
      <c r="J129" s="8" t="s">
        <v>1474</v>
      </c>
      <c r="K129" s="519">
        <v>800</v>
      </c>
      <c r="L129" s="8" t="s">
        <v>1476</v>
      </c>
      <c r="M129" s="522" t="s">
        <v>1515</v>
      </c>
      <c r="N129" s="852" t="s">
        <v>1453</v>
      </c>
      <c r="O129" s="8" t="s">
        <v>58</v>
      </c>
    </row>
    <row r="130" spans="1:15" s="9" customFormat="1" ht="53.25" customHeight="1">
      <c r="A130" s="8">
        <v>105</v>
      </c>
      <c r="B130" s="8" t="s">
        <v>1600</v>
      </c>
      <c r="C130" s="8">
        <v>2522277</v>
      </c>
      <c r="D130" s="755" t="s">
        <v>1601</v>
      </c>
      <c r="E130" s="8" t="s">
        <v>1450</v>
      </c>
      <c r="F130" s="8">
        <v>796</v>
      </c>
      <c r="G130" s="8" t="s">
        <v>1521</v>
      </c>
      <c r="H130" s="747">
        <v>1</v>
      </c>
      <c r="I130" s="8">
        <v>75412000000</v>
      </c>
      <c r="J130" s="8" t="s">
        <v>1474</v>
      </c>
      <c r="K130" s="519">
        <v>500</v>
      </c>
      <c r="L130" s="8" t="s">
        <v>1476</v>
      </c>
      <c r="M130" s="522" t="s">
        <v>1515</v>
      </c>
      <c r="N130" s="852" t="s">
        <v>1453</v>
      </c>
      <c r="O130" s="8" t="s">
        <v>58</v>
      </c>
    </row>
    <row r="131" spans="1:15" s="9" customFormat="1" ht="55.5" customHeight="1">
      <c r="A131" s="8">
        <v>106</v>
      </c>
      <c r="B131" s="8" t="s">
        <v>1471</v>
      </c>
      <c r="C131" s="8">
        <v>2893380</v>
      </c>
      <c r="D131" s="755" t="s">
        <v>1602</v>
      </c>
      <c r="E131" s="8" t="s">
        <v>1450</v>
      </c>
      <c r="F131" s="8">
        <v>796</v>
      </c>
      <c r="G131" s="8" t="s">
        <v>1521</v>
      </c>
      <c r="H131" s="747">
        <v>1</v>
      </c>
      <c r="I131" s="8">
        <v>75412000000</v>
      </c>
      <c r="J131" s="8" t="s">
        <v>1474</v>
      </c>
      <c r="K131" s="519">
        <v>1100</v>
      </c>
      <c r="L131" s="8" t="s">
        <v>1476</v>
      </c>
      <c r="M131" s="522" t="s">
        <v>1515</v>
      </c>
      <c r="N131" s="852" t="s">
        <v>1453</v>
      </c>
      <c r="O131" s="8" t="s">
        <v>58</v>
      </c>
    </row>
    <row r="132" spans="1:15" s="9" customFormat="1" ht="71.25" customHeight="1">
      <c r="A132" s="8">
        <v>107</v>
      </c>
      <c r="B132" s="8" t="s">
        <v>1471</v>
      </c>
      <c r="C132" s="8">
        <v>2893010</v>
      </c>
      <c r="D132" s="755" t="s">
        <v>1603</v>
      </c>
      <c r="E132" s="8" t="s">
        <v>1450</v>
      </c>
      <c r="F132" s="8">
        <v>796</v>
      </c>
      <c r="G132" s="8" t="s">
        <v>1521</v>
      </c>
      <c r="H132" s="747">
        <v>10</v>
      </c>
      <c r="I132" s="8">
        <v>75412000000</v>
      </c>
      <c r="J132" s="8" t="s">
        <v>1474</v>
      </c>
      <c r="K132" s="519">
        <v>2700</v>
      </c>
      <c r="L132" s="8" t="s">
        <v>1476</v>
      </c>
      <c r="M132" s="522" t="s">
        <v>1515</v>
      </c>
      <c r="N132" s="852" t="s">
        <v>1453</v>
      </c>
      <c r="O132" s="8" t="s">
        <v>58</v>
      </c>
    </row>
    <row r="133" spans="1:15" s="9" customFormat="1" ht="36.75" customHeight="1">
      <c r="A133" s="8">
        <v>108</v>
      </c>
      <c r="B133" s="8" t="s">
        <v>1471</v>
      </c>
      <c r="C133" s="8">
        <v>2893010</v>
      </c>
      <c r="D133" s="755" t="s">
        <v>1604</v>
      </c>
      <c r="E133" s="8" t="s">
        <v>1450</v>
      </c>
      <c r="F133" s="8">
        <v>839</v>
      </c>
      <c r="G133" s="8" t="s">
        <v>1507</v>
      </c>
      <c r="H133" s="747">
        <v>15</v>
      </c>
      <c r="I133" s="8">
        <v>75412000000</v>
      </c>
      <c r="J133" s="8" t="s">
        <v>1474</v>
      </c>
      <c r="K133" s="519">
        <v>870</v>
      </c>
      <c r="L133" s="8" t="s">
        <v>1476</v>
      </c>
      <c r="M133" s="522" t="s">
        <v>1515</v>
      </c>
      <c r="N133" s="852" t="s">
        <v>1453</v>
      </c>
      <c r="O133" s="8" t="s">
        <v>58</v>
      </c>
    </row>
    <row r="134" spans="1:15" s="9" customFormat="1" ht="19.5" customHeight="1">
      <c r="A134" s="8">
        <v>109</v>
      </c>
      <c r="B134" s="8" t="s">
        <v>1471</v>
      </c>
      <c r="C134" s="8">
        <v>2893010</v>
      </c>
      <c r="D134" s="755" t="s">
        <v>1605</v>
      </c>
      <c r="E134" s="8" t="s">
        <v>1450</v>
      </c>
      <c r="F134" s="8">
        <v>839</v>
      </c>
      <c r="G134" s="8" t="s">
        <v>1507</v>
      </c>
      <c r="H134" s="747">
        <v>15</v>
      </c>
      <c r="I134" s="8">
        <v>75412000000</v>
      </c>
      <c r="J134" s="8" t="s">
        <v>1474</v>
      </c>
      <c r="K134" s="519">
        <v>870</v>
      </c>
      <c r="L134" s="8" t="s">
        <v>1476</v>
      </c>
      <c r="M134" s="522" t="s">
        <v>1515</v>
      </c>
      <c r="N134" s="852" t="s">
        <v>1453</v>
      </c>
      <c r="O134" s="8" t="s">
        <v>58</v>
      </c>
    </row>
    <row r="135" spans="1:15" s="9" customFormat="1" ht="54" customHeight="1">
      <c r="A135" s="8">
        <v>110</v>
      </c>
      <c r="B135" s="8" t="s">
        <v>1471</v>
      </c>
      <c r="C135" s="8">
        <v>2893010</v>
      </c>
      <c r="D135" s="755" t="s">
        <v>1606</v>
      </c>
      <c r="E135" s="8" t="s">
        <v>1450</v>
      </c>
      <c r="F135" s="8">
        <v>796</v>
      </c>
      <c r="G135" s="8" t="s">
        <v>1521</v>
      </c>
      <c r="H135" s="747">
        <v>5</v>
      </c>
      <c r="I135" s="8">
        <v>75412000000</v>
      </c>
      <c r="J135" s="8" t="s">
        <v>1474</v>
      </c>
      <c r="K135" s="519">
        <v>750</v>
      </c>
      <c r="L135" s="8" t="s">
        <v>1476</v>
      </c>
      <c r="M135" s="522" t="s">
        <v>1515</v>
      </c>
      <c r="N135" s="852" t="s">
        <v>1453</v>
      </c>
      <c r="O135" s="8" t="s">
        <v>58</v>
      </c>
    </row>
    <row r="136" spans="1:15" s="9" customFormat="1" ht="24.75" customHeight="1">
      <c r="A136" s="8">
        <v>111</v>
      </c>
      <c r="B136" s="8" t="s">
        <v>1471</v>
      </c>
      <c r="C136" s="8">
        <v>2893010</v>
      </c>
      <c r="D136" s="755" t="s">
        <v>1607</v>
      </c>
      <c r="E136" s="8" t="s">
        <v>1450</v>
      </c>
      <c r="F136" s="8">
        <v>796</v>
      </c>
      <c r="G136" s="8" t="s">
        <v>1521</v>
      </c>
      <c r="H136" s="747">
        <v>10</v>
      </c>
      <c r="I136" s="8">
        <v>75412000000</v>
      </c>
      <c r="J136" s="8" t="s">
        <v>1474</v>
      </c>
      <c r="K136" s="519">
        <v>1500</v>
      </c>
      <c r="L136" s="8" t="s">
        <v>1476</v>
      </c>
      <c r="M136" s="522" t="s">
        <v>1515</v>
      </c>
      <c r="N136" s="852" t="s">
        <v>1453</v>
      </c>
      <c r="O136" s="8" t="s">
        <v>58</v>
      </c>
    </row>
    <row r="137" spans="1:15" s="9" customFormat="1" ht="20.25" customHeight="1">
      <c r="A137" s="8">
        <v>112</v>
      </c>
      <c r="B137" s="8" t="s">
        <v>1471</v>
      </c>
      <c r="C137" s="8">
        <v>2893010</v>
      </c>
      <c r="D137" s="755" t="s">
        <v>1608</v>
      </c>
      <c r="E137" s="8" t="s">
        <v>1450</v>
      </c>
      <c r="F137" s="8">
        <v>796</v>
      </c>
      <c r="G137" s="8" t="s">
        <v>1521</v>
      </c>
      <c r="H137" s="747">
        <v>5</v>
      </c>
      <c r="I137" s="8">
        <v>75412000000</v>
      </c>
      <c r="J137" s="8" t="s">
        <v>1474</v>
      </c>
      <c r="K137" s="519">
        <v>750</v>
      </c>
      <c r="L137" s="8" t="s">
        <v>1476</v>
      </c>
      <c r="M137" s="522" t="s">
        <v>1515</v>
      </c>
      <c r="N137" s="852" t="s">
        <v>1453</v>
      </c>
      <c r="O137" s="8" t="s">
        <v>58</v>
      </c>
    </row>
    <row r="138" spans="1:15" s="9" customFormat="1" ht="21" customHeight="1">
      <c r="A138" s="8">
        <v>113</v>
      </c>
      <c r="B138" s="8" t="s">
        <v>1469</v>
      </c>
      <c r="C138" s="8">
        <v>4560243</v>
      </c>
      <c r="D138" s="755" t="s">
        <v>1609</v>
      </c>
      <c r="E138" s="8" t="s">
        <v>1450</v>
      </c>
      <c r="F138" s="8">
        <v>796</v>
      </c>
      <c r="G138" s="8" t="s">
        <v>1521</v>
      </c>
      <c r="H138" s="747">
        <v>10</v>
      </c>
      <c r="I138" s="8">
        <v>75412000000</v>
      </c>
      <c r="J138" s="8" t="s">
        <v>1474</v>
      </c>
      <c r="K138" s="519">
        <v>1000</v>
      </c>
      <c r="L138" s="8" t="s">
        <v>1476</v>
      </c>
      <c r="M138" s="522" t="s">
        <v>1515</v>
      </c>
      <c r="N138" s="852" t="s">
        <v>1453</v>
      </c>
      <c r="O138" s="8" t="s">
        <v>58</v>
      </c>
    </row>
    <row r="139" spans="1:15" s="9" customFormat="1" ht="21.75" customHeight="1">
      <c r="A139" s="8">
        <v>114</v>
      </c>
      <c r="B139" s="8" t="s">
        <v>1469</v>
      </c>
      <c r="C139" s="8">
        <v>4560243</v>
      </c>
      <c r="D139" s="755" t="s">
        <v>1610</v>
      </c>
      <c r="E139" s="8" t="s">
        <v>1450</v>
      </c>
      <c r="F139" s="8">
        <v>796</v>
      </c>
      <c r="G139" s="8" t="s">
        <v>1521</v>
      </c>
      <c r="H139" s="747">
        <v>10</v>
      </c>
      <c r="I139" s="8">
        <v>75412000000</v>
      </c>
      <c r="J139" s="8" t="s">
        <v>1474</v>
      </c>
      <c r="K139" s="519">
        <v>2500</v>
      </c>
      <c r="L139" s="8" t="s">
        <v>1476</v>
      </c>
      <c r="M139" s="522" t="s">
        <v>1515</v>
      </c>
      <c r="N139" s="852" t="s">
        <v>1453</v>
      </c>
      <c r="O139" s="8" t="s">
        <v>58</v>
      </c>
    </row>
    <row r="140" spans="1:15" s="9" customFormat="1" ht="21.75" customHeight="1">
      <c r="A140" s="8">
        <v>115</v>
      </c>
      <c r="B140" s="8">
        <v>31.5</v>
      </c>
      <c r="C140" s="8">
        <v>3150030</v>
      </c>
      <c r="D140" s="755" t="s">
        <v>1611</v>
      </c>
      <c r="E140" s="8" t="s">
        <v>1450</v>
      </c>
      <c r="F140" s="8">
        <v>796</v>
      </c>
      <c r="G140" s="8" t="s">
        <v>1521</v>
      </c>
      <c r="H140" s="747">
        <v>2</v>
      </c>
      <c r="I140" s="8">
        <v>75412000000</v>
      </c>
      <c r="J140" s="8" t="s">
        <v>1474</v>
      </c>
      <c r="K140" s="519">
        <v>540</v>
      </c>
      <c r="L140" s="8" t="s">
        <v>1476</v>
      </c>
      <c r="M140" s="522" t="s">
        <v>1515</v>
      </c>
      <c r="N140" s="852" t="s">
        <v>1453</v>
      </c>
      <c r="O140" s="8" t="s">
        <v>58</v>
      </c>
    </row>
    <row r="141" spans="1:15" s="9" customFormat="1" ht="35.25" customHeight="1">
      <c r="A141" s="8">
        <v>116</v>
      </c>
      <c r="B141" s="759" t="s">
        <v>1471</v>
      </c>
      <c r="C141" s="8">
        <v>2893010</v>
      </c>
      <c r="D141" s="755" t="s">
        <v>1612</v>
      </c>
      <c r="E141" s="8" t="s">
        <v>1450</v>
      </c>
      <c r="F141" s="8">
        <v>839</v>
      </c>
      <c r="G141" s="8" t="s">
        <v>1507</v>
      </c>
      <c r="H141" s="747">
        <v>1</v>
      </c>
      <c r="I141" s="8">
        <v>75412000000</v>
      </c>
      <c r="J141" s="8" t="s">
        <v>1474</v>
      </c>
      <c r="K141" s="519">
        <v>1220</v>
      </c>
      <c r="L141" s="8" t="s">
        <v>1476</v>
      </c>
      <c r="M141" s="522" t="s">
        <v>1515</v>
      </c>
      <c r="N141" s="852" t="s">
        <v>1453</v>
      </c>
      <c r="O141" s="8" t="s">
        <v>58</v>
      </c>
    </row>
    <row r="142" spans="1:15" s="9" customFormat="1" ht="33" customHeight="1">
      <c r="A142" s="8">
        <v>117</v>
      </c>
      <c r="B142" s="8">
        <v>28.62</v>
      </c>
      <c r="C142" s="8">
        <v>2895000</v>
      </c>
      <c r="D142" s="755" t="s">
        <v>1613</v>
      </c>
      <c r="E142" s="8" t="s">
        <v>1450</v>
      </c>
      <c r="F142" s="8">
        <v>796</v>
      </c>
      <c r="G142" s="8" t="s">
        <v>1521</v>
      </c>
      <c r="H142" s="747">
        <v>10</v>
      </c>
      <c r="I142" s="8">
        <v>75412000000</v>
      </c>
      <c r="J142" s="8" t="s">
        <v>1474</v>
      </c>
      <c r="K142" s="519">
        <v>120</v>
      </c>
      <c r="L142" s="8" t="s">
        <v>1476</v>
      </c>
      <c r="M142" s="522" t="s">
        <v>1515</v>
      </c>
      <c r="N142" s="852" t="s">
        <v>1453</v>
      </c>
      <c r="O142" s="8" t="s">
        <v>58</v>
      </c>
    </row>
    <row r="143" spans="1:15" s="9" customFormat="1" ht="25.5" customHeight="1">
      <c r="A143" s="8">
        <v>118</v>
      </c>
      <c r="B143" s="8">
        <v>28.62</v>
      </c>
      <c r="C143" s="8">
        <v>2895000</v>
      </c>
      <c r="D143" s="755" t="s">
        <v>1614</v>
      </c>
      <c r="E143" s="8" t="s">
        <v>1450</v>
      </c>
      <c r="F143" s="8">
        <v>796</v>
      </c>
      <c r="G143" s="8" t="s">
        <v>1521</v>
      </c>
      <c r="H143" s="747">
        <v>10</v>
      </c>
      <c r="I143" s="8">
        <v>75412000000</v>
      </c>
      <c r="J143" s="8" t="s">
        <v>1474</v>
      </c>
      <c r="K143" s="519">
        <v>350</v>
      </c>
      <c r="L143" s="8" t="s">
        <v>1476</v>
      </c>
      <c r="M143" s="522" t="s">
        <v>1515</v>
      </c>
      <c r="N143" s="852" t="s">
        <v>1453</v>
      </c>
      <c r="O143" s="8" t="s">
        <v>58</v>
      </c>
    </row>
    <row r="144" spans="1:15" s="9" customFormat="1" ht="51.75" customHeight="1">
      <c r="A144" s="8">
        <v>119</v>
      </c>
      <c r="B144" s="8">
        <v>28.62</v>
      </c>
      <c r="C144" s="8">
        <v>2893010</v>
      </c>
      <c r="D144" s="755" t="s">
        <v>1615</v>
      </c>
      <c r="E144" s="8" t="s">
        <v>1450</v>
      </c>
      <c r="F144" s="8">
        <v>797</v>
      </c>
      <c r="G144" s="8" t="s">
        <v>1521</v>
      </c>
      <c r="H144" s="747">
        <v>5</v>
      </c>
      <c r="I144" s="8">
        <v>75412000000</v>
      </c>
      <c r="J144" s="8" t="s">
        <v>1474</v>
      </c>
      <c r="K144" s="519">
        <v>3000</v>
      </c>
      <c r="L144" s="8" t="s">
        <v>1476</v>
      </c>
      <c r="M144" s="522" t="s">
        <v>1515</v>
      </c>
      <c r="N144" s="852" t="s">
        <v>1453</v>
      </c>
      <c r="O144" s="8" t="s">
        <v>58</v>
      </c>
    </row>
    <row r="145" spans="1:15" s="9" customFormat="1" ht="57.75" customHeight="1">
      <c r="A145" s="8">
        <v>120</v>
      </c>
      <c r="B145" s="8">
        <v>28.62</v>
      </c>
      <c r="C145" s="8">
        <v>2893010</v>
      </c>
      <c r="D145" s="755" t="s">
        <v>1616</v>
      </c>
      <c r="E145" s="8" t="s">
        <v>1450</v>
      </c>
      <c r="F145" s="8">
        <v>796</v>
      </c>
      <c r="G145" s="8" t="s">
        <v>1521</v>
      </c>
      <c r="H145" s="747">
        <v>10</v>
      </c>
      <c r="I145" s="8">
        <v>75412000000</v>
      </c>
      <c r="J145" s="8" t="s">
        <v>1474</v>
      </c>
      <c r="K145" s="519">
        <v>260</v>
      </c>
      <c r="L145" s="8" t="s">
        <v>1476</v>
      </c>
      <c r="M145" s="522" t="s">
        <v>1515</v>
      </c>
      <c r="N145" s="852" t="s">
        <v>1453</v>
      </c>
      <c r="O145" s="8" t="s">
        <v>58</v>
      </c>
    </row>
    <row r="146" spans="1:15" s="9" customFormat="1" ht="36" customHeight="1">
      <c r="A146" s="8">
        <v>121</v>
      </c>
      <c r="B146" s="8" t="s">
        <v>1463</v>
      </c>
      <c r="C146" s="8">
        <v>2320319</v>
      </c>
      <c r="D146" s="755" t="s">
        <v>1617</v>
      </c>
      <c r="E146" s="8" t="s">
        <v>1450</v>
      </c>
      <c r="F146" s="8">
        <v>112</v>
      </c>
      <c r="G146" s="8" t="s">
        <v>1618</v>
      </c>
      <c r="H146" s="747">
        <v>4</v>
      </c>
      <c r="I146" s="8">
        <v>75412000000</v>
      </c>
      <c r="J146" s="8" t="s">
        <v>1474</v>
      </c>
      <c r="K146" s="519">
        <v>2072</v>
      </c>
      <c r="L146" s="8" t="s">
        <v>1476</v>
      </c>
      <c r="M146" s="522" t="s">
        <v>1515</v>
      </c>
      <c r="N146" s="852" t="s">
        <v>1453</v>
      </c>
      <c r="O146" s="8" t="s">
        <v>58</v>
      </c>
    </row>
    <row r="147" spans="1:15" s="9" customFormat="1" ht="36" customHeight="1">
      <c r="A147" s="8">
        <v>122</v>
      </c>
      <c r="B147" s="8" t="s">
        <v>297</v>
      </c>
      <c r="C147" s="8">
        <v>3131191</v>
      </c>
      <c r="D147" s="755" t="s">
        <v>1619</v>
      </c>
      <c r="E147" s="8" t="s">
        <v>1450</v>
      </c>
      <c r="F147" s="8">
        <v>796</v>
      </c>
      <c r="G147" s="8" t="s">
        <v>1521</v>
      </c>
      <c r="H147" s="747">
        <v>150</v>
      </c>
      <c r="I147" s="8">
        <v>75412000000</v>
      </c>
      <c r="J147" s="8" t="s">
        <v>1474</v>
      </c>
      <c r="K147" s="519">
        <v>11958</v>
      </c>
      <c r="L147" s="8" t="s">
        <v>1476</v>
      </c>
      <c r="M147" s="522" t="s">
        <v>1515</v>
      </c>
      <c r="N147" s="852" t="s">
        <v>1453</v>
      </c>
      <c r="O147" s="8" t="s">
        <v>58</v>
      </c>
    </row>
    <row r="148" spans="1:15" s="9" customFormat="1" ht="33.75" customHeight="1">
      <c r="A148" s="8">
        <v>123</v>
      </c>
      <c r="B148" s="8" t="s">
        <v>297</v>
      </c>
      <c r="C148" s="8">
        <v>3131191</v>
      </c>
      <c r="D148" s="755" t="s">
        <v>1620</v>
      </c>
      <c r="E148" s="8" t="s">
        <v>1450</v>
      </c>
      <c r="F148" s="8">
        <v>6</v>
      </c>
      <c r="G148" s="8" t="s">
        <v>802</v>
      </c>
      <c r="H148" s="747">
        <v>1000</v>
      </c>
      <c r="I148" s="8">
        <v>75412000000</v>
      </c>
      <c r="J148" s="8" t="s">
        <v>1474</v>
      </c>
      <c r="K148" s="519">
        <v>6800</v>
      </c>
      <c r="L148" s="8" t="s">
        <v>1476</v>
      </c>
      <c r="M148" s="522" t="s">
        <v>1515</v>
      </c>
      <c r="N148" s="852" t="s">
        <v>1453</v>
      </c>
      <c r="O148" s="8" t="s">
        <v>58</v>
      </c>
    </row>
    <row r="149" spans="1:15" s="9" customFormat="1" ht="52.5" customHeight="1">
      <c r="A149" s="8">
        <v>124</v>
      </c>
      <c r="B149" s="8" t="s">
        <v>297</v>
      </c>
      <c r="C149" s="8">
        <v>3131191</v>
      </c>
      <c r="D149" s="755" t="s">
        <v>1621</v>
      </c>
      <c r="E149" s="8" t="s">
        <v>1450</v>
      </c>
      <c r="F149" s="8">
        <v>6</v>
      </c>
      <c r="G149" s="8" t="s">
        <v>802</v>
      </c>
      <c r="H149" s="747">
        <v>500</v>
      </c>
      <c r="I149" s="8">
        <v>75412000000</v>
      </c>
      <c r="J149" s="8" t="s">
        <v>1474</v>
      </c>
      <c r="K149" s="519">
        <v>53949.999999999993</v>
      </c>
      <c r="L149" s="8" t="s">
        <v>1476</v>
      </c>
      <c r="M149" s="522" t="s">
        <v>1515</v>
      </c>
      <c r="N149" s="852" t="s">
        <v>1453</v>
      </c>
      <c r="O149" s="8" t="s">
        <v>58</v>
      </c>
    </row>
    <row r="150" spans="1:15" s="9" customFormat="1" ht="34.5" customHeight="1">
      <c r="A150" s="8">
        <v>125</v>
      </c>
      <c r="B150" s="8" t="s">
        <v>297</v>
      </c>
      <c r="C150" s="8">
        <v>3131191</v>
      </c>
      <c r="D150" s="755" t="s">
        <v>1622</v>
      </c>
      <c r="E150" s="8" t="s">
        <v>1450</v>
      </c>
      <c r="F150" s="8">
        <v>6</v>
      </c>
      <c r="G150" s="8" t="s">
        <v>802</v>
      </c>
      <c r="H150" s="747">
        <v>500</v>
      </c>
      <c r="I150" s="8">
        <v>75412000000</v>
      </c>
      <c r="J150" s="8" t="s">
        <v>1474</v>
      </c>
      <c r="K150" s="519">
        <v>14600</v>
      </c>
      <c r="L150" s="8" t="s">
        <v>1476</v>
      </c>
      <c r="M150" s="522" t="s">
        <v>1515</v>
      </c>
      <c r="N150" s="852" t="s">
        <v>1453</v>
      </c>
      <c r="O150" s="8" t="s">
        <v>58</v>
      </c>
    </row>
    <row r="151" spans="1:15" s="9" customFormat="1" ht="21" customHeight="1">
      <c r="A151" s="8">
        <v>126</v>
      </c>
      <c r="B151" s="8" t="s">
        <v>297</v>
      </c>
      <c r="C151" s="8">
        <v>3131191</v>
      </c>
      <c r="D151" s="755" t="s">
        <v>1623</v>
      </c>
      <c r="E151" s="8" t="s">
        <v>1450</v>
      </c>
      <c r="F151" s="8">
        <v>6</v>
      </c>
      <c r="G151" s="8" t="s">
        <v>802</v>
      </c>
      <c r="H151" s="747">
        <v>400</v>
      </c>
      <c r="I151" s="8">
        <v>75412000000</v>
      </c>
      <c r="J151" s="8" t="s">
        <v>1474</v>
      </c>
      <c r="K151" s="519">
        <v>9240</v>
      </c>
      <c r="L151" s="8" t="s">
        <v>1476</v>
      </c>
      <c r="M151" s="522" t="s">
        <v>1515</v>
      </c>
      <c r="N151" s="852" t="s">
        <v>1453</v>
      </c>
      <c r="O151" s="8" t="s">
        <v>58</v>
      </c>
    </row>
    <row r="152" spans="1:15" s="9" customFormat="1" ht="36.75" customHeight="1">
      <c r="A152" s="8">
        <v>127</v>
      </c>
      <c r="B152" s="8" t="s">
        <v>297</v>
      </c>
      <c r="C152" s="8">
        <v>2521320</v>
      </c>
      <c r="D152" s="755" t="s">
        <v>1624</v>
      </c>
      <c r="E152" s="8" t="s">
        <v>1450</v>
      </c>
      <c r="F152" s="8">
        <v>6</v>
      </c>
      <c r="G152" s="8" t="s">
        <v>802</v>
      </c>
      <c r="H152" s="747">
        <v>100</v>
      </c>
      <c r="I152" s="8">
        <v>75412000000</v>
      </c>
      <c r="J152" s="8" t="s">
        <v>1474</v>
      </c>
      <c r="K152" s="519">
        <v>90</v>
      </c>
      <c r="L152" s="8" t="s">
        <v>1476</v>
      </c>
      <c r="M152" s="522" t="s">
        <v>1515</v>
      </c>
      <c r="N152" s="852" t="s">
        <v>1453</v>
      </c>
      <c r="O152" s="8" t="s">
        <v>58</v>
      </c>
    </row>
    <row r="153" spans="1:15" s="9" customFormat="1" ht="34.5" customHeight="1">
      <c r="A153" s="8">
        <v>128</v>
      </c>
      <c r="B153" s="8" t="s">
        <v>297</v>
      </c>
      <c r="C153" s="8">
        <v>2521320</v>
      </c>
      <c r="D153" s="755" t="s">
        <v>1625</v>
      </c>
      <c r="E153" s="8" t="s">
        <v>1450</v>
      </c>
      <c r="F153" s="8">
        <v>6</v>
      </c>
      <c r="G153" s="8" t="s">
        <v>802</v>
      </c>
      <c r="H153" s="747">
        <v>100</v>
      </c>
      <c r="I153" s="8">
        <v>75412000000</v>
      </c>
      <c r="J153" s="8" t="s">
        <v>1474</v>
      </c>
      <c r="K153" s="519">
        <v>139.99999999999997</v>
      </c>
      <c r="L153" s="8" t="s">
        <v>1476</v>
      </c>
      <c r="M153" s="522" t="s">
        <v>1515</v>
      </c>
      <c r="N153" s="852" t="s">
        <v>1453</v>
      </c>
      <c r="O153" s="8" t="s">
        <v>58</v>
      </c>
    </row>
    <row r="154" spans="1:15" s="9" customFormat="1" ht="32.25" customHeight="1">
      <c r="A154" s="8">
        <v>129</v>
      </c>
      <c r="B154" s="8">
        <v>24.62</v>
      </c>
      <c r="C154" s="8">
        <v>2521420</v>
      </c>
      <c r="D154" s="755" t="s">
        <v>1626</v>
      </c>
      <c r="E154" s="8" t="s">
        <v>1450</v>
      </c>
      <c r="F154" s="8">
        <v>163</v>
      </c>
      <c r="G154" s="557" t="s">
        <v>1581</v>
      </c>
      <c r="H154" s="747">
        <v>30</v>
      </c>
      <c r="I154" s="8">
        <v>75412000000</v>
      </c>
      <c r="J154" s="8" t="s">
        <v>1474</v>
      </c>
      <c r="K154" s="519">
        <v>3090</v>
      </c>
      <c r="L154" s="8" t="s">
        <v>1538</v>
      </c>
      <c r="M154" s="8" t="s">
        <v>1515</v>
      </c>
      <c r="N154" s="852" t="s">
        <v>1453</v>
      </c>
      <c r="O154" s="8" t="s">
        <v>58</v>
      </c>
    </row>
    <row r="155" spans="1:15" s="9" customFormat="1" ht="33" customHeight="1">
      <c r="A155" s="8">
        <v>130</v>
      </c>
      <c r="B155" s="8" t="s">
        <v>1600</v>
      </c>
      <c r="C155" s="8">
        <v>1729520</v>
      </c>
      <c r="D155" s="755" t="s">
        <v>1627</v>
      </c>
      <c r="E155" s="8" t="s">
        <v>1450</v>
      </c>
      <c r="F155" s="8">
        <v>163</v>
      </c>
      <c r="G155" s="557" t="s">
        <v>1581</v>
      </c>
      <c r="H155" s="747">
        <v>30</v>
      </c>
      <c r="I155" s="8">
        <v>75412000000</v>
      </c>
      <c r="J155" s="8" t="s">
        <v>1474</v>
      </c>
      <c r="K155" s="519">
        <v>3960</v>
      </c>
      <c r="L155" s="8" t="s">
        <v>1538</v>
      </c>
      <c r="M155" s="8" t="s">
        <v>1515</v>
      </c>
      <c r="N155" s="852" t="s">
        <v>1453</v>
      </c>
      <c r="O155" s="8" t="s">
        <v>58</v>
      </c>
    </row>
    <row r="156" spans="1:15" s="9" customFormat="1" ht="39" customHeight="1">
      <c r="A156" s="8">
        <v>131</v>
      </c>
      <c r="B156" s="8" t="s">
        <v>1539</v>
      </c>
      <c r="C156" s="8">
        <v>3120356</v>
      </c>
      <c r="D156" s="755" t="s">
        <v>1628</v>
      </c>
      <c r="E156" s="8" t="s">
        <v>1450</v>
      </c>
      <c r="F156" s="8">
        <v>796</v>
      </c>
      <c r="G156" s="557" t="s">
        <v>1521</v>
      </c>
      <c r="H156" s="747">
        <v>1</v>
      </c>
      <c r="I156" s="8">
        <v>75412000000</v>
      </c>
      <c r="J156" s="8" t="s">
        <v>1474</v>
      </c>
      <c r="K156" s="519">
        <v>3000</v>
      </c>
      <c r="L156" s="8" t="s">
        <v>1538</v>
      </c>
      <c r="M156" s="8" t="s">
        <v>1515</v>
      </c>
      <c r="N156" s="852" t="s">
        <v>1453</v>
      </c>
      <c r="O156" s="8" t="s">
        <v>58</v>
      </c>
    </row>
    <row r="157" spans="1:15" s="9" customFormat="1" ht="31.5" customHeight="1">
      <c r="A157" s="8">
        <v>132</v>
      </c>
      <c r="B157" s="8" t="s">
        <v>1539</v>
      </c>
      <c r="C157" s="8">
        <v>3222430</v>
      </c>
      <c r="D157" s="755" t="s">
        <v>1629</v>
      </c>
      <c r="E157" s="8" t="s">
        <v>1450</v>
      </c>
      <c r="F157" s="8">
        <v>796</v>
      </c>
      <c r="G157" s="557" t="s">
        <v>1521</v>
      </c>
      <c r="H157" s="747">
        <v>2</v>
      </c>
      <c r="I157" s="8">
        <v>75412000000</v>
      </c>
      <c r="J157" s="8" t="s">
        <v>1474</v>
      </c>
      <c r="K157" s="519">
        <v>924</v>
      </c>
      <c r="L157" s="8" t="s">
        <v>1538</v>
      </c>
      <c r="M157" s="8" t="s">
        <v>1515</v>
      </c>
      <c r="N157" s="852" t="s">
        <v>1453</v>
      </c>
      <c r="O157" s="8" t="s">
        <v>58</v>
      </c>
    </row>
    <row r="158" spans="1:15" s="9" customFormat="1" ht="46.5" customHeight="1">
      <c r="A158" s="8">
        <v>133</v>
      </c>
      <c r="B158" s="8" t="s">
        <v>1539</v>
      </c>
      <c r="C158" s="8">
        <v>3222430</v>
      </c>
      <c r="D158" s="755" t="s">
        <v>1630</v>
      </c>
      <c r="E158" s="8" t="s">
        <v>1450</v>
      </c>
      <c r="F158" s="8">
        <v>796</v>
      </c>
      <c r="G158" s="557" t="s">
        <v>1521</v>
      </c>
      <c r="H158" s="747">
        <v>2</v>
      </c>
      <c r="I158" s="8">
        <v>75412000000</v>
      </c>
      <c r="J158" s="8" t="s">
        <v>1474</v>
      </c>
      <c r="K158" s="519">
        <v>924</v>
      </c>
      <c r="L158" s="8" t="s">
        <v>1538</v>
      </c>
      <c r="M158" s="8" t="s">
        <v>1515</v>
      </c>
      <c r="N158" s="852" t="s">
        <v>1453</v>
      </c>
      <c r="O158" s="8" t="s">
        <v>58</v>
      </c>
    </row>
    <row r="159" spans="1:15" s="9" customFormat="1" ht="36.75" customHeight="1">
      <c r="A159" s="8">
        <v>134</v>
      </c>
      <c r="B159" s="8" t="s">
        <v>1539</v>
      </c>
      <c r="C159" s="8">
        <v>3222430</v>
      </c>
      <c r="D159" s="755" t="s">
        <v>1631</v>
      </c>
      <c r="E159" s="8" t="s">
        <v>1450</v>
      </c>
      <c r="F159" s="8">
        <v>796</v>
      </c>
      <c r="G159" s="557" t="s">
        <v>1521</v>
      </c>
      <c r="H159" s="747">
        <v>2</v>
      </c>
      <c r="I159" s="8">
        <v>75412000000</v>
      </c>
      <c r="J159" s="8" t="s">
        <v>1474</v>
      </c>
      <c r="K159" s="519">
        <v>924</v>
      </c>
      <c r="L159" s="8" t="s">
        <v>1538</v>
      </c>
      <c r="M159" s="8" t="s">
        <v>1515</v>
      </c>
      <c r="N159" s="852" t="s">
        <v>1453</v>
      </c>
      <c r="O159" s="8" t="s">
        <v>58</v>
      </c>
    </row>
    <row r="160" spans="1:15" s="9" customFormat="1" ht="51" customHeight="1">
      <c r="A160" s="8">
        <v>135</v>
      </c>
      <c r="B160" s="8" t="s">
        <v>1539</v>
      </c>
      <c r="C160" s="8">
        <v>3222430</v>
      </c>
      <c r="D160" s="755" t="s">
        <v>1632</v>
      </c>
      <c r="E160" s="8" t="s">
        <v>1450</v>
      </c>
      <c r="F160" s="8">
        <v>796</v>
      </c>
      <c r="G160" s="557" t="s">
        <v>1521</v>
      </c>
      <c r="H160" s="747">
        <v>2</v>
      </c>
      <c r="I160" s="8">
        <v>75412000000</v>
      </c>
      <c r="J160" s="8" t="s">
        <v>1474</v>
      </c>
      <c r="K160" s="519">
        <v>924</v>
      </c>
      <c r="L160" s="8" t="s">
        <v>1538</v>
      </c>
      <c r="M160" s="8" t="s">
        <v>1515</v>
      </c>
      <c r="N160" s="852" t="s">
        <v>1453</v>
      </c>
      <c r="O160" s="8" t="s">
        <v>58</v>
      </c>
    </row>
    <row r="161" spans="1:15" s="9" customFormat="1" ht="53.25" customHeight="1">
      <c r="A161" s="8">
        <v>136</v>
      </c>
      <c r="B161" s="8" t="s">
        <v>1539</v>
      </c>
      <c r="C161" s="8">
        <v>3330220</v>
      </c>
      <c r="D161" s="755" t="s">
        <v>1633</v>
      </c>
      <c r="E161" s="8" t="s">
        <v>1450</v>
      </c>
      <c r="F161" s="8">
        <v>796</v>
      </c>
      <c r="G161" s="557" t="s">
        <v>1521</v>
      </c>
      <c r="H161" s="747">
        <v>2</v>
      </c>
      <c r="I161" s="8">
        <v>75412000000</v>
      </c>
      <c r="J161" s="8" t="s">
        <v>1474</v>
      </c>
      <c r="K161" s="519">
        <v>5008</v>
      </c>
      <c r="L161" s="8" t="s">
        <v>1538</v>
      </c>
      <c r="M161" s="8" t="s">
        <v>1515</v>
      </c>
      <c r="N161" s="852" t="s">
        <v>1453</v>
      </c>
      <c r="O161" s="8" t="s">
        <v>58</v>
      </c>
    </row>
    <row r="162" spans="1:15" s="9" customFormat="1" ht="68.25" customHeight="1">
      <c r="A162" s="8">
        <v>137</v>
      </c>
      <c r="B162" s="8" t="s">
        <v>1539</v>
      </c>
      <c r="C162" s="8">
        <v>3330220</v>
      </c>
      <c r="D162" s="755" t="s">
        <v>1634</v>
      </c>
      <c r="E162" s="8" t="s">
        <v>1450</v>
      </c>
      <c r="F162" s="8">
        <v>796</v>
      </c>
      <c r="G162" s="557" t="s">
        <v>1521</v>
      </c>
      <c r="H162" s="747">
        <v>2</v>
      </c>
      <c r="I162" s="8">
        <v>75412000000</v>
      </c>
      <c r="J162" s="8" t="s">
        <v>1474</v>
      </c>
      <c r="K162" s="519">
        <v>5008</v>
      </c>
      <c r="L162" s="8" t="s">
        <v>1538</v>
      </c>
      <c r="M162" s="8" t="s">
        <v>1515</v>
      </c>
      <c r="N162" s="852" t="s">
        <v>1453</v>
      </c>
      <c r="O162" s="8" t="s">
        <v>58</v>
      </c>
    </row>
    <row r="163" spans="1:15" s="9" customFormat="1" ht="65.25" customHeight="1">
      <c r="A163" s="8">
        <v>138</v>
      </c>
      <c r="B163" s="8" t="s">
        <v>1539</v>
      </c>
      <c r="C163" s="8">
        <v>3330220</v>
      </c>
      <c r="D163" s="755" t="s">
        <v>1635</v>
      </c>
      <c r="E163" s="8" t="s">
        <v>1450</v>
      </c>
      <c r="F163" s="8">
        <v>796</v>
      </c>
      <c r="G163" s="557" t="s">
        <v>1521</v>
      </c>
      <c r="H163" s="747">
        <v>2</v>
      </c>
      <c r="I163" s="8">
        <v>75412000000</v>
      </c>
      <c r="J163" s="8" t="s">
        <v>1474</v>
      </c>
      <c r="K163" s="519">
        <v>5008</v>
      </c>
      <c r="L163" s="8" t="s">
        <v>1538</v>
      </c>
      <c r="M163" s="8" t="s">
        <v>1515</v>
      </c>
      <c r="N163" s="852" t="s">
        <v>1453</v>
      </c>
      <c r="O163" s="8" t="s">
        <v>58</v>
      </c>
    </row>
    <row r="164" spans="1:15" s="9" customFormat="1" ht="54" customHeight="1">
      <c r="A164" s="8">
        <v>139</v>
      </c>
      <c r="B164" s="8" t="s">
        <v>1539</v>
      </c>
      <c r="C164" s="8">
        <v>3330220</v>
      </c>
      <c r="D164" s="755" t="s">
        <v>1636</v>
      </c>
      <c r="E164" s="8" t="s">
        <v>1450</v>
      </c>
      <c r="F164" s="8">
        <v>796</v>
      </c>
      <c r="G164" s="557" t="s">
        <v>1521</v>
      </c>
      <c r="H164" s="747">
        <v>2</v>
      </c>
      <c r="I164" s="8">
        <v>75412000000</v>
      </c>
      <c r="J164" s="8" t="s">
        <v>1474</v>
      </c>
      <c r="K164" s="519">
        <v>5008</v>
      </c>
      <c r="L164" s="8" t="s">
        <v>1538</v>
      </c>
      <c r="M164" s="8" t="s">
        <v>1515</v>
      </c>
      <c r="N164" s="852" t="s">
        <v>1453</v>
      </c>
      <c r="O164" s="8" t="s">
        <v>58</v>
      </c>
    </row>
    <row r="165" spans="1:15" s="9" customFormat="1" ht="58.5" customHeight="1">
      <c r="A165" s="8">
        <v>140</v>
      </c>
      <c r="B165" s="8" t="s">
        <v>1539</v>
      </c>
      <c r="C165" s="8">
        <v>3330220</v>
      </c>
      <c r="D165" s="755" t="s">
        <v>1637</v>
      </c>
      <c r="E165" s="8" t="s">
        <v>1450</v>
      </c>
      <c r="F165" s="8">
        <v>796</v>
      </c>
      <c r="G165" s="557" t="s">
        <v>1521</v>
      </c>
      <c r="H165" s="747">
        <v>2</v>
      </c>
      <c r="I165" s="8">
        <v>75412000000</v>
      </c>
      <c r="J165" s="8" t="s">
        <v>1474</v>
      </c>
      <c r="K165" s="519">
        <v>5008</v>
      </c>
      <c r="L165" s="8" t="s">
        <v>1538</v>
      </c>
      <c r="M165" s="8" t="s">
        <v>1515</v>
      </c>
      <c r="N165" s="852" t="s">
        <v>1453</v>
      </c>
      <c r="O165" s="8" t="s">
        <v>58</v>
      </c>
    </row>
    <row r="166" spans="1:15" s="9" customFormat="1" ht="57" customHeight="1">
      <c r="A166" s="8">
        <v>141</v>
      </c>
      <c r="B166" s="8" t="s">
        <v>1539</v>
      </c>
      <c r="C166" s="8">
        <v>3330220</v>
      </c>
      <c r="D166" s="755" t="s">
        <v>1638</v>
      </c>
      <c r="E166" s="8" t="s">
        <v>1450</v>
      </c>
      <c r="F166" s="8">
        <v>796</v>
      </c>
      <c r="G166" s="557" t="s">
        <v>1521</v>
      </c>
      <c r="H166" s="747">
        <v>2</v>
      </c>
      <c r="I166" s="8">
        <v>75412000000</v>
      </c>
      <c r="J166" s="8" t="s">
        <v>1474</v>
      </c>
      <c r="K166" s="519">
        <v>5008</v>
      </c>
      <c r="L166" s="8" t="s">
        <v>1538</v>
      </c>
      <c r="M166" s="8" t="s">
        <v>1515</v>
      </c>
      <c r="N166" s="852" t="s">
        <v>1453</v>
      </c>
      <c r="O166" s="8" t="s">
        <v>58</v>
      </c>
    </row>
    <row r="167" spans="1:15" s="9" customFormat="1" ht="56.25" customHeight="1">
      <c r="A167" s="8">
        <v>142</v>
      </c>
      <c r="B167" s="8" t="s">
        <v>1539</v>
      </c>
      <c r="C167" s="8">
        <v>3330220</v>
      </c>
      <c r="D167" s="755" t="s">
        <v>1639</v>
      </c>
      <c r="E167" s="8" t="s">
        <v>1450</v>
      </c>
      <c r="F167" s="8">
        <v>796</v>
      </c>
      <c r="G167" s="557" t="s">
        <v>1521</v>
      </c>
      <c r="H167" s="747">
        <v>2</v>
      </c>
      <c r="I167" s="8">
        <v>75412000000</v>
      </c>
      <c r="J167" s="8" t="s">
        <v>1474</v>
      </c>
      <c r="K167" s="519">
        <v>5008</v>
      </c>
      <c r="L167" s="8" t="s">
        <v>1538</v>
      </c>
      <c r="M167" s="8" t="s">
        <v>1515</v>
      </c>
      <c r="N167" s="852" t="s">
        <v>1453</v>
      </c>
      <c r="O167" s="8" t="s">
        <v>58</v>
      </c>
    </row>
    <row r="168" spans="1:15" s="9" customFormat="1" ht="39" customHeight="1">
      <c r="A168" s="8">
        <v>143</v>
      </c>
      <c r="B168" s="8" t="s">
        <v>1539</v>
      </c>
      <c r="C168" s="8">
        <v>3330220</v>
      </c>
      <c r="D168" s="755" t="s">
        <v>1640</v>
      </c>
      <c r="E168" s="8" t="s">
        <v>1450</v>
      </c>
      <c r="F168" s="8">
        <v>796</v>
      </c>
      <c r="G168" s="557" t="s">
        <v>1521</v>
      </c>
      <c r="H168" s="747">
        <v>2</v>
      </c>
      <c r="I168" s="8">
        <v>75412000000</v>
      </c>
      <c r="J168" s="8" t="s">
        <v>1474</v>
      </c>
      <c r="K168" s="519">
        <v>5008</v>
      </c>
      <c r="L168" s="8" t="s">
        <v>1538</v>
      </c>
      <c r="M168" s="8" t="s">
        <v>1515</v>
      </c>
      <c r="N168" s="852" t="s">
        <v>1453</v>
      </c>
      <c r="O168" s="8" t="s">
        <v>58</v>
      </c>
    </row>
    <row r="169" spans="1:15" s="9" customFormat="1" ht="41.25" customHeight="1">
      <c r="A169" s="8">
        <v>144</v>
      </c>
      <c r="B169" s="8" t="s">
        <v>1487</v>
      </c>
      <c r="C169" s="8">
        <v>2423960</v>
      </c>
      <c r="D169" s="749" t="s">
        <v>1641</v>
      </c>
      <c r="E169" s="8" t="s">
        <v>1450</v>
      </c>
      <c r="F169" s="8">
        <v>796</v>
      </c>
      <c r="G169" s="750" t="s">
        <v>37</v>
      </c>
      <c r="H169" s="747">
        <v>11</v>
      </c>
      <c r="I169" s="8">
        <v>75412000000</v>
      </c>
      <c r="J169" s="8" t="s">
        <v>1474</v>
      </c>
      <c r="K169" s="519">
        <v>10254</v>
      </c>
      <c r="L169" s="522" t="s">
        <v>1476</v>
      </c>
      <c r="M169" s="522" t="s">
        <v>1515</v>
      </c>
      <c r="N169" s="852" t="s">
        <v>1453</v>
      </c>
      <c r="O169" s="8" t="s">
        <v>58</v>
      </c>
    </row>
    <row r="170" spans="1:15" s="9" customFormat="1" ht="41.25" customHeight="1">
      <c r="A170" s="8">
        <v>145</v>
      </c>
      <c r="B170" s="8" t="s">
        <v>1487</v>
      </c>
      <c r="C170" s="8">
        <v>2423960</v>
      </c>
      <c r="D170" s="748" t="s">
        <v>1642</v>
      </c>
      <c r="E170" s="8" t="s">
        <v>1450</v>
      </c>
      <c r="F170" s="8">
        <v>796</v>
      </c>
      <c r="G170" s="750" t="s">
        <v>37</v>
      </c>
      <c r="H170" s="747">
        <v>1</v>
      </c>
      <c r="I170" s="8">
        <v>75412000000</v>
      </c>
      <c r="J170" s="8" t="s">
        <v>1474</v>
      </c>
      <c r="K170" s="519">
        <v>847</v>
      </c>
      <c r="L170" s="522" t="s">
        <v>1476</v>
      </c>
      <c r="M170" s="522" t="s">
        <v>1515</v>
      </c>
      <c r="N170" s="852" t="s">
        <v>1453</v>
      </c>
      <c r="O170" s="8" t="s">
        <v>58</v>
      </c>
    </row>
    <row r="171" spans="1:15" s="9" customFormat="1" ht="51" customHeight="1">
      <c r="A171" s="8">
        <v>146</v>
      </c>
      <c r="B171" s="8" t="s">
        <v>1487</v>
      </c>
      <c r="C171" s="8">
        <v>2423960</v>
      </c>
      <c r="D171" s="748" t="s">
        <v>1643</v>
      </c>
      <c r="E171" s="8" t="s">
        <v>1450</v>
      </c>
      <c r="F171" s="8">
        <v>796</v>
      </c>
      <c r="G171" s="750" t="s">
        <v>37</v>
      </c>
      <c r="H171" s="747">
        <v>1</v>
      </c>
      <c r="I171" s="8">
        <v>75412000000</v>
      </c>
      <c r="J171" s="8" t="s">
        <v>1474</v>
      </c>
      <c r="K171" s="519">
        <v>762</v>
      </c>
      <c r="L171" s="522" t="s">
        <v>1476</v>
      </c>
      <c r="M171" s="522" t="s">
        <v>1515</v>
      </c>
      <c r="N171" s="852" t="s">
        <v>1453</v>
      </c>
      <c r="O171" s="8" t="s">
        <v>58</v>
      </c>
    </row>
    <row r="172" spans="1:15" s="9" customFormat="1" ht="55.5" customHeight="1">
      <c r="A172" s="8">
        <v>147</v>
      </c>
      <c r="B172" s="8" t="s">
        <v>1469</v>
      </c>
      <c r="C172" s="8">
        <v>3321100</v>
      </c>
      <c r="D172" s="755" t="s">
        <v>1645</v>
      </c>
      <c r="E172" s="8" t="s">
        <v>1450</v>
      </c>
      <c r="F172" s="8">
        <v>796</v>
      </c>
      <c r="G172" s="8" t="s">
        <v>1521</v>
      </c>
      <c r="H172" s="8">
        <v>1</v>
      </c>
      <c r="I172" s="8">
        <v>75412000000</v>
      </c>
      <c r="J172" s="8" t="s">
        <v>1474</v>
      </c>
      <c r="K172" s="489">
        <v>93000</v>
      </c>
      <c r="L172" s="522" t="s">
        <v>1646</v>
      </c>
      <c r="M172" s="522">
        <v>41487</v>
      </c>
      <c r="N172" s="852" t="s">
        <v>1453</v>
      </c>
      <c r="O172" s="8" t="s">
        <v>58</v>
      </c>
    </row>
    <row r="173" spans="1:15" s="9" customFormat="1" ht="38.25" customHeight="1">
      <c r="A173" s="8">
        <v>148</v>
      </c>
      <c r="B173" s="8" t="s">
        <v>1487</v>
      </c>
      <c r="C173" s="8">
        <v>8519090</v>
      </c>
      <c r="D173" s="748" t="s">
        <v>1647</v>
      </c>
      <c r="E173" s="8" t="s">
        <v>122</v>
      </c>
      <c r="F173" s="8">
        <v>729</v>
      </c>
      <c r="G173" s="750" t="s">
        <v>51</v>
      </c>
      <c r="H173" s="747">
        <v>50</v>
      </c>
      <c r="I173" s="8">
        <v>75412000000</v>
      </c>
      <c r="J173" s="8" t="s">
        <v>1474</v>
      </c>
      <c r="K173" s="489">
        <v>72881.595000000001</v>
      </c>
      <c r="L173" s="522" t="s">
        <v>639</v>
      </c>
      <c r="M173" s="522" t="s">
        <v>1648</v>
      </c>
      <c r="N173" s="852" t="s">
        <v>1453</v>
      </c>
      <c r="O173" s="8" t="s">
        <v>58</v>
      </c>
    </row>
    <row r="174" spans="1:15" s="9" customFormat="1" ht="38.25" customHeight="1">
      <c r="A174" s="8">
        <v>149</v>
      </c>
      <c r="B174" s="8">
        <v>18.21</v>
      </c>
      <c r="C174" s="8">
        <v>1816190</v>
      </c>
      <c r="D174" s="749" t="s">
        <v>1649</v>
      </c>
      <c r="E174" s="8" t="s">
        <v>1450</v>
      </c>
      <c r="F174" s="8">
        <v>796</v>
      </c>
      <c r="G174" s="557" t="s">
        <v>46</v>
      </c>
      <c r="H174" s="747">
        <v>21</v>
      </c>
      <c r="I174" s="8">
        <v>75412000000</v>
      </c>
      <c r="J174" s="8" t="s">
        <v>1474</v>
      </c>
      <c r="K174" s="489">
        <v>37269</v>
      </c>
      <c r="L174" s="522" t="s">
        <v>639</v>
      </c>
      <c r="M174" s="522" t="s">
        <v>1648</v>
      </c>
      <c r="N174" s="852" t="s">
        <v>1453</v>
      </c>
      <c r="O174" s="8" t="s">
        <v>58</v>
      </c>
    </row>
    <row r="175" spans="1:15" s="9" customFormat="1" ht="38.25" customHeight="1">
      <c r="A175" s="8">
        <v>150</v>
      </c>
      <c r="B175" s="8" t="s">
        <v>1650</v>
      </c>
      <c r="C175" s="8">
        <v>1816160</v>
      </c>
      <c r="D175" s="748" t="s">
        <v>1651</v>
      </c>
      <c r="E175" s="8" t="s">
        <v>1450</v>
      </c>
      <c r="F175" s="8">
        <v>796</v>
      </c>
      <c r="G175" s="557" t="s">
        <v>46</v>
      </c>
      <c r="H175" s="747">
        <v>64</v>
      </c>
      <c r="I175" s="8">
        <v>75412000000</v>
      </c>
      <c r="J175" s="8" t="s">
        <v>1474</v>
      </c>
      <c r="K175" s="489">
        <v>44202</v>
      </c>
      <c r="L175" s="522" t="s">
        <v>639</v>
      </c>
      <c r="M175" s="522" t="s">
        <v>1648</v>
      </c>
      <c r="N175" s="852" t="s">
        <v>1453</v>
      </c>
      <c r="O175" s="8" t="s">
        <v>58</v>
      </c>
    </row>
    <row r="176" spans="1:15" s="9" customFormat="1" ht="24.75" customHeight="1">
      <c r="A176" s="8">
        <v>151</v>
      </c>
      <c r="B176" s="8">
        <v>19.03</v>
      </c>
      <c r="C176" s="8">
        <v>1929040</v>
      </c>
      <c r="D176" s="748" t="s">
        <v>1652</v>
      </c>
      <c r="E176" s="8" t="s">
        <v>1450</v>
      </c>
      <c r="F176" s="8">
        <v>715</v>
      </c>
      <c r="G176" s="557" t="s">
        <v>1653</v>
      </c>
      <c r="H176" s="747">
        <v>64</v>
      </c>
      <c r="I176" s="8">
        <v>75412000000</v>
      </c>
      <c r="J176" s="8" t="s">
        <v>1474</v>
      </c>
      <c r="K176" s="489">
        <v>48345</v>
      </c>
      <c r="L176" s="522" t="s">
        <v>639</v>
      </c>
      <c r="M176" s="522" t="s">
        <v>1648</v>
      </c>
      <c r="N176" s="852" t="s">
        <v>1453</v>
      </c>
      <c r="O176" s="8" t="s">
        <v>58</v>
      </c>
    </row>
    <row r="177" spans="1:15" s="9" customFormat="1" ht="69.75" customHeight="1">
      <c r="A177" s="8">
        <v>152</v>
      </c>
      <c r="B177" s="8">
        <v>19.03</v>
      </c>
      <c r="C177" s="8">
        <v>1921131</v>
      </c>
      <c r="D177" s="748" t="s">
        <v>1654</v>
      </c>
      <c r="E177" s="8" t="s">
        <v>1450</v>
      </c>
      <c r="F177" s="8">
        <v>715</v>
      </c>
      <c r="G177" s="557" t="s">
        <v>1653</v>
      </c>
      <c r="H177" s="747">
        <v>2</v>
      </c>
      <c r="I177" s="8">
        <v>75412000000</v>
      </c>
      <c r="J177" s="8" t="s">
        <v>1474</v>
      </c>
      <c r="K177" s="489">
        <v>1261</v>
      </c>
      <c r="L177" s="522" t="s">
        <v>639</v>
      </c>
      <c r="M177" s="522" t="s">
        <v>1648</v>
      </c>
      <c r="N177" s="852" t="s">
        <v>1453</v>
      </c>
      <c r="O177" s="8" t="s">
        <v>58</v>
      </c>
    </row>
    <row r="178" spans="1:15" s="9" customFormat="1" ht="27.75" customHeight="1">
      <c r="A178" s="8">
        <v>153</v>
      </c>
      <c r="B178" s="8">
        <v>40987</v>
      </c>
      <c r="C178" s="8">
        <v>1929541</v>
      </c>
      <c r="D178" s="748" t="s">
        <v>1655</v>
      </c>
      <c r="E178" s="8" t="s">
        <v>1450</v>
      </c>
      <c r="F178" s="8">
        <v>715</v>
      </c>
      <c r="G178" s="557" t="s">
        <v>1653</v>
      </c>
      <c r="H178" s="747">
        <v>12</v>
      </c>
      <c r="I178" s="8">
        <v>75412000000</v>
      </c>
      <c r="J178" s="8" t="s">
        <v>1474</v>
      </c>
      <c r="K178" s="489">
        <v>8313</v>
      </c>
      <c r="L178" s="522" t="s">
        <v>639</v>
      </c>
      <c r="M178" s="522" t="s">
        <v>1648</v>
      </c>
      <c r="N178" s="852" t="s">
        <v>1453</v>
      </c>
      <c r="O178" s="8" t="s">
        <v>58</v>
      </c>
    </row>
    <row r="179" spans="1:15" s="9" customFormat="1" ht="30" customHeight="1">
      <c r="A179" s="8">
        <v>154</v>
      </c>
      <c r="B179" s="8" t="s">
        <v>1650</v>
      </c>
      <c r="C179" s="8">
        <v>1816611</v>
      </c>
      <c r="D179" s="748" t="s">
        <v>1656</v>
      </c>
      <c r="E179" s="8" t="s">
        <v>1450</v>
      </c>
      <c r="F179" s="8">
        <v>796</v>
      </c>
      <c r="G179" s="557" t="s">
        <v>46</v>
      </c>
      <c r="H179" s="747">
        <v>20</v>
      </c>
      <c r="I179" s="8">
        <v>75412000000</v>
      </c>
      <c r="J179" s="8" t="s">
        <v>1474</v>
      </c>
      <c r="K179" s="489">
        <v>909.8</v>
      </c>
      <c r="L179" s="522" t="s">
        <v>639</v>
      </c>
      <c r="M179" s="522" t="s">
        <v>1648</v>
      </c>
      <c r="N179" s="852" t="s">
        <v>1453</v>
      </c>
      <c r="O179" s="8" t="s">
        <v>58</v>
      </c>
    </row>
    <row r="180" spans="1:15" s="9" customFormat="1" ht="28.5" customHeight="1">
      <c r="A180" s="8">
        <v>155</v>
      </c>
      <c r="B180" s="8" t="s">
        <v>1650</v>
      </c>
      <c r="C180" s="8">
        <v>1816500</v>
      </c>
      <c r="D180" s="748" t="s">
        <v>1657</v>
      </c>
      <c r="E180" s="8" t="s">
        <v>1450</v>
      </c>
      <c r="F180" s="8">
        <v>796</v>
      </c>
      <c r="G180" s="557" t="s">
        <v>1653</v>
      </c>
      <c r="H180" s="747">
        <v>132</v>
      </c>
      <c r="I180" s="8">
        <v>75412000000</v>
      </c>
      <c r="J180" s="8" t="s">
        <v>1474</v>
      </c>
      <c r="K180" s="489">
        <v>3985</v>
      </c>
      <c r="L180" s="522" t="s">
        <v>639</v>
      </c>
      <c r="M180" s="522" t="s">
        <v>1648</v>
      </c>
      <c r="N180" s="852" t="s">
        <v>1453</v>
      </c>
      <c r="O180" s="8" t="s">
        <v>58</v>
      </c>
    </row>
    <row r="181" spans="1:15" s="9" customFormat="1" ht="29.25" customHeight="1">
      <c r="A181" s="8">
        <v>156</v>
      </c>
      <c r="B181" s="8" t="s">
        <v>1650</v>
      </c>
      <c r="C181" s="8">
        <v>1816500</v>
      </c>
      <c r="D181" s="748" t="s">
        <v>1658</v>
      </c>
      <c r="E181" s="8" t="s">
        <v>1450</v>
      </c>
      <c r="F181" s="8">
        <v>715</v>
      </c>
      <c r="G181" s="557" t="s">
        <v>1653</v>
      </c>
      <c r="H181" s="747">
        <v>612</v>
      </c>
      <c r="I181" s="8">
        <v>75412000000</v>
      </c>
      <c r="J181" s="8" t="s">
        <v>1474</v>
      </c>
      <c r="K181" s="489">
        <v>4400</v>
      </c>
      <c r="L181" s="522" t="s">
        <v>639</v>
      </c>
      <c r="M181" s="522" t="s">
        <v>1648</v>
      </c>
      <c r="N181" s="852" t="s">
        <v>1453</v>
      </c>
      <c r="O181" s="8" t="s">
        <v>58</v>
      </c>
    </row>
    <row r="182" spans="1:15" s="9" customFormat="1" ht="27.75" customHeight="1">
      <c r="A182" s="8">
        <v>157</v>
      </c>
      <c r="B182" s="8" t="s">
        <v>1650</v>
      </c>
      <c r="C182" s="8">
        <v>1816540</v>
      </c>
      <c r="D182" s="748" t="s">
        <v>1659</v>
      </c>
      <c r="E182" s="8" t="s">
        <v>1450</v>
      </c>
      <c r="F182" s="8">
        <v>715</v>
      </c>
      <c r="G182" s="557" t="s">
        <v>1653</v>
      </c>
      <c r="H182" s="747">
        <v>57</v>
      </c>
      <c r="I182" s="8">
        <v>75412000000</v>
      </c>
      <c r="J182" s="8" t="s">
        <v>1474</v>
      </c>
      <c r="K182" s="489">
        <v>7425</v>
      </c>
      <c r="L182" s="522" t="s">
        <v>639</v>
      </c>
      <c r="M182" s="522" t="s">
        <v>1648</v>
      </c>
      <c r="N182" s="852" t="s">
        <v>1453</v>
      </c>
      <c r="O182" s="8" t="s">
        <v>58</v>
      </c>
    </row>
    <row r="183" spans="1:15" s="9" customFormat="1" ht="34.5" customHeight="1">
      <c r="A183" s="8">
        <v>158</v>
      </c>
      <c r="B183" s="8" t="s">
        <v>1650</v>
      </c>
      <c r="C183" s="8">
        <v>1819341</v>
      </c>
      <c r="D183" s="749" t="s">
        <v>1660</v>
      </c>
      <c r="E183" s="8" t="s">
        <v>1450</v>
      </c>
      <c r="F183" s="8">
        <v>796</v>
      </c>
      <c r="G183" s="761" t="s">
        <v>46</v>
      </c>
      <c r="H183" s="757">
        <v>8</v>
      </c>
      <c r="I183" s="8">
        <v>75412000000</v>
      </c>
      <c r="J183" s="8" t="s">
        <v>1474</v>
      </c>
      <c r="K183" s="489">
        <v>54440</v>
      </c>
      <c r="L183" s="522" t="s">
        <v>639</v>
      </c>
      <c r="M183" s="522" t="s">
        <v>1648</v>
      </c>
      <c r="N183" s="852" t="s">
        <v>1453</v>
      </c>
      <c r="O183" s="8" t="s">
        <v>58</v>
      </c>
    </row>
    <row r="184" spans="1:15" s="9" customFormat="1" ht="24" customHeight="1">
      <c r="A184" s="8">
        <v>159</v>
      </c>
      <c r="B184" s="8" t="s">
        <v>1650</v>
      </c>
      <c r="C184" s="8">
        <v>1812451</v>
      </c>
      <c r="D184" s="748" t="s">
        <v>1661</v>
      </c>
      <c r="E184" s="8" t="s">
        <v>1450</v>
      </c>
      <c r="F184" s="8">
        <v>796</v>
      </c>
      <c r="G184" s="557" t="s">
        <v>46</v>
      </c>
      <c r="H184" s="757">
        <v>8</v>
      </c>
      <c r="I184" s="8">
        <v>75412000000</v>
      </c>
      <c r="J184" s="8" t="s">
        <v>1474</v>
      </c>
      <c r="K184" s="489">
        <v>32616</v>
      </c>
      <c r="L184" s="522" t="s">
        <v>639</v>
      </c>
      <c r="M184" s="522" t="s">
        <v>1648</v>
      </c>
      <c r="N184" s="852" t="s">
        <v>1453</v>
      </c>
      <c r="O184" s="8" t="s">
        <v>58</v>
      </c>
    </row>
    <row r="185" spans="1:15" s="9" customFormat="1" ht="25.5" customHeight="1">
      <c r="A185" s="8">
        <v>160</v>
      </c>
      <c r="B185" s="8" t="s">
        <v>1650</v>
      </c>
      <c r="C185" s="8">
        <v>1816191</v>
      </c>
      <c r="D185" s="745" t="s">
        <v>1662</v>
      </c>
      <c r="E185" s="8" t="s">
        <v>1450</v>
      </c>
      <c r="F185" s="8">
        <v>796</v>
      </c>
      <c r="G185" s="557" t="s">
        <v>46</v>
      </c>
      <c r="H185" s="747">
        <v>8</v>
      </c>
      <c r="I185" s="8">
        <v>75412000000</v>
      </c>
      <c r="J185" s="8" t="s">
        <v>1474</v>
      </c>
      <c r="K185" s="489">
        <v>113304</v>
      </c>
      <c r="L185" s="522" t="s">
        <v>639</v>
      </c>
      <c r="M185" s="522" t="s">
        <v>1648</v>
      </c>
      <c r="N185" s="852" t="s">
        <v>1453</v>
      </c>
      <c r="O185" s="8" t="s">
        <v>58</v>
      </c>
    </row>
    <row r="186" spans="1:15" s="9" customFormat="1" ht="24" customHeight="1">
      <c r="A186" s="8">
        <v>161</v>
      </c>
      <c r="B186" s="8" t="s">
        <v>1650</v>
      </c>
      <c r="C186" s="8">
        <v>1816431</v>
      </c>
      <c r="D186" s="745" t="s">
        <v>1663</v>
      </c>
      <c r="E186" s="8" t="s">
        <v>1450</v>
      </c>
      <c r="F186" s="8">
        <v>796</v>
      </c>
      <c r="G186" s="557" t="s">
        <v>46</v>
      </c>
      <c r="H186" s="747">
        <v>74</v>
      </c>
      <c r="I186" s="8">
        <v>75412000000</v>
      </c>
      <c r="J186" s="8" t="s">
        <v>1474</v>
      </c>
      <c r="K186" s="489">
        <v>28860</v>
      </c>
      <c r="L186" s="522" t="s">
        <v>639</v>
      </c>
      <c r="M186" s="522" t="s">
        <v>1648</v>
      </c>
      <c r="N186" s="852" t="s">
        <v>1453</v>
      </c>
      <c r="O186" s="8" t="s">
        <v>58</v>
      </c>
    </row>
    <row r="187" spans="1:15" s="9" customFormat="1" ht="38.25" customHeight="1">
      <c r="A187" s="8">
        <v>162</v>
      </c>
      <c r="B187" s="8">
        <v>19.03</v>
      </c>
      <c r="C187" s="8">
        <v>1929000</v>
      </c>
      <c r="D187" s="745" t="s">
        <v>1664</v>
      </c>
      <c r="E187" s="8" t="s">
        <v>1450</v>
      </c>
      <c r="F187" s="8">
        <v>796</v>
      </c>
      <c r="G187" s="557" t="s">
        <v>46</v>
      </c>
      <c r="H187" s="747">
        <v>2</v>
      </c>
      <c r="I187" s="8">
        <v>75412000000</v>
      </c>
      <c r="J187" s="8" t="s">
        <v>1474</v>
      </c>
      <c r="K187" s="489">
        <v>3372</v>
      </c>
      <c r="L187" s="522" t="s">
        <v>639</v>
      </c>
      <c r="M187" s="522" t="s">
        <v>1648</v>
      </c>
      <c r="N187" s="852" t="s">
        <v>1453</v>
      </c>
      <c r="O187" s="8" t="s">
        <v>58</v>
      </c>
    </row>
    <row r="188" spans="1:15" s="9" customFormat="1" ht="65.25" customHeight="1">
      <c r="A188" s="8">
        <v>163</v>
      </c>
      <c r="B188" s="545" t="s">
        <v>1650</v>
      </c>
      <c r="C188" s="8">
        <v>1816460</v>
      </c>
      <c r="D188" s="745" t="s">
        <v>1665</v>
      </c>
      <c r="E188" s="8" t="s">
        <v>1450</v>
      </c>
      <c r="F188" s="8">
        <v>796</v>
      </c>
      <c r="G188" s="557" t="s">
        <v>46</v>
      </c>
      <c r="H188" s="747">
        <v>8</v>
      </c>
      <c r="I188" s="8">
        <v>75412000000</v>
      </c>
      <c r="J188" s="8" t="s">
        <v>1474</v>
      </c>
      <c r="K188" s="489">
        <v>28480</v>
      </c>
      <c r="L188" s="522" t="s">
        <v>639</v>
      </c>
      <c r="M188" s="522" t="s">
        <v>1648</v>
      </c>
      <c r="N188" s="852" t="s">
        <v>1453</v>
      </c>
      <c r="O188" s="8" t="s">
        <v>58</v>
      </c>
    </row>
    <row r="189" spans="1:15" s="9" customFormat="1" ht="56.25" customHeight="1">
      <c r="A189" s="8">
        <v>164</v>
      </c>
      <c r="B189" s="545">
        <v>19.03</v>
      </c>
      <c r="C189" s="8">
        <v>1929607</v>
      </c>
      <c r="D189" s="745" t="s">
        <v>1666</v>
      </c>
      <c r="E189" s="8" t="s">
        <v>1450</v>
      </c>
      <c r="F189" s="8">
        <v>796</v>
      </c>
      <c r="G189" s="557" t="s">
        <v>46</v>
      </c>
      <c r="H189" s="747">
        <v>2</v>
      </c>
      <c r="I189" s="8">
        <v>75412000000</v>
      </c>
      <c r="J189" s="8" t="s">
        <v>1474</v>
      </c>
      <c r="K189" s="489">
        <v>5654</v>
      </c>
      <c r="L189" s="522" t="s">
        <v>639</v>
      </c>
      <c r="M189" s="522" t="s">
        <v>1648</v>
      </c>
      <c r="N189" s="852" t="s">
        <v>1453</v>
      </c>
      <c r="O189" s="8" t="s">
        <v>58</v>
      </c>
    </row>
    <row r="190" spans="1:15" s="9" customFormat="1" ht="72" customHeight="1">
      <c r="A190" s="8">
        <v>165</v>
      </c>
      <c r="B190" s="8" t="s">
        <v>1650</v>
      </c>
      <c r="C190" s="8">
        <v>1816161</v>
      </c>
      <c r="D190" s="745" t="s">
        <v>1667</v>
      </c>
      <c r="E190" s="8" t="s">
        <v>1450</v>
      </c>
      <c r="F190" s="8">
        <v>796</v>
      </c>
      <c r="G190" s="557" t="s">
        <v>46</v>
      </c>
      <c r="H190" s="747">
        <v>8</v>
      </c>
      <c r="I190" s="8">
        <v>75412000000</v>
      </c>
      <c r="J190" s="8" t="s">
        <v>1474</v>
      </c>
      <c r="K190" s="489">
        <v>74352</v>
      </c>
      <c r="L190" s="522" t="s">
        <v>639</v>
      </c>
      <c r="M190" s="522" t="s">
        <v>1648</v>
      </c>
      <c r="N190" s="852" t="s">
        <v>1453</v>
      </c>
      <c r="O190" s="8" t="s">
        <v>58</v>
      </c>
    </row>
    <row r="191" spans="1:15" s="9" customFormat="1" ht="44.25" customHeight="1">
      <c r="A191" s="8">
        <v>166</v>
      </c>
      <c r="B191" s="8">
        <v>93.05</v>
      </c>
      <c r="C191" s="8">
        <v>7423050</v>
      </c>
      <c r="D191" s="748" t="s">
        <v>1668</v>
      </c>
      <c r="E191" s="8" t="s">
        <v>122</v>
      </c>
      <c r="F191" s="8" t="s">
        <v>1485</v>
      </c>
      <c r="G191" s="557" t="s">
        <v>1669</v>
      </c>
      <c r="H191" s="8">
        <v>4</v>
      </c>
      <c r="I191" s="8">
        <v>75412000000</v>
      </c>
      <c r="J191" s="8" t="s">
        <v>1474</v>
      </c>
      <c r="K191" s="489">
        <v>1909.4147599999999</v>
      </c>
      <c r="L191" s="522" t="s">
        <v>639</v>
      </c>
      <c r="M191" s="522" t="s">
        <v>1648</v>
      </c>
      <c r="N191" s="852" t="s">
        <v>1453</v>
      </c>
      <c r="O191" s="8" t="s">
        <v>58</v>
      </c>
    </row>
    <row r="192" spans="1:15" s="9" customFormat="1" ht="65.25" customHeight="1">
      <c r="A192" s="8">
        <v>167</v>
      </c>
      <c r="B192" s="8" t="s">
        <v>1670</v>
      </c>
      <c r="C192" s="8">
        <v>2424831</v>
      </c>
      <c r="D192" s="762" t="s">
        <v>1671</v>
      </c>
      <c r="E192" s="8" t="s">
        <v>1450</v>
      </c>
      <c r="F192" s="8">
        <v>163</v>
      </c>
      <c r="G192" s="557" t="s">
        <v>41</v>
      </c>
      <c r="H192" s="747">
        <f>19.9*7</f>
        <v>139.29999999999998</v>
      </c>
      <c r="I192" s="8">
        <v>75412000000</v>
      </c>
      <c r="J192" s="8" t="s">
        <v>1474</v>
      </c>
      <c r="K192" s="489">
        <v>9916.27</v>
      </c>
      <c r="L192" s="522" t="s">
        <v>639</v>
      </c>
      <c r="M192" s="522" t="s">
        <v>1648</v>
      </c>
      <c r="N192" s="852" t="s">
        <v>1453</v>
      </c>
      <c r="O192" s="8" t="s">
        <v>58</v>
      </c>
    </row>
    <row r="193" spans="1:15" s="9" customFormat="1" ht="44.25" customHeight="1">
      <c r="A193" s="8">
        <v>168</v>
      </c>
      <c r="B193" s="8" t="s">
        <v>1672</v>
      </c>
      <c r="C193" s="8">
        <v>2944201</v>
      </c>
      <c r="D193" s="763" t="s">
        <v>1673</v>
      </c>
      <c r="E193" s="8" t="s">
        <v>1450</v>
      </c>
      <c r="F193" s="8">
        <v>796</v>
      </c>
      <c r="G193" s="557" t="s">
        <v>46</v>
      </c>
      <c r="H193" s="747">
        <v>8</v>
      </c>
      <c r="I193" s="8">
        <v>75412000000</v>
      </c>
      <c r="J193" s="8" t="s">
        <v>1474</v>
      </c>
      <c r="K193" s="489">
        <v>6413</v>
      </c>
      <c r="L193" s="522" t="s">
        <v>1646</v>
      </c>
      <c r="M193" s="522" t="s">
        <v>610</v>
      </c>
      <c r="N193" s="852" t="s">
        <v>1453</v>
      </c>
      <c r="O193" s="8" t="s">
        <v>58</v>
      </c>
    </row>
    <row r="194" spans="1:15" s="9" customFormat="1" ht="95.25" customHeight="1">
      <c r="A194" s="8">
        <v>169</v>
      </c>
      <c r="B194" s="8" t="s">
        <v>1672</v>
      </c>
      <c r="C194" s="8">
        <v>2944201</v>
      </c>
      <c r="D194" s="764" t="s">
        <v>1674</v>
      </c>
      <c r="E194" s="8" t="s">
        <v>1450</v>
      </c>
      <c r="F194" s="8">
        <v>796</v>
      </c>
      <c r="G194" s="557" t="s">
        <v>46</v>
      </c>
      <c r="H194" s="747">
        <v>8</v>
      </c>
      <c r="I194" s="8">
        <v>75412000000</v>
      </c>
      <c r="J194" s="8" t="s">
        <v>1474</v>
      </c>
      <c r="K194" s="489">
        <v>9121</v>
      </c>
      <c r="L194" s="522" t="s">
        <v>1646</v>
      </c>
      <c r="M194" s="522" t="s">
        <v>610</v>
      </c>
      <c r="N194" s="852" t="s">
        <v>1453</v>
      </c>
      <c r="O194" s="8" t="s">
        <v>58</v>
      </c>
    </row>
    <row r="195" spans="1:15" s="9" customFormat="1" ht="95.25" customHeight="1">
      <c r="A195" s="8">
        <v>170</v>
      </c>
      <c r="B195" s="8" t="s">
        <v>1672</v>
      </c>
      <c r="C195" s="8">
        <v>2944201</v>
      </c>
      <c r="D195" s="764" t="s">
        <v>1675</v>
      </c>
      <c r="E195" s="8" t="s">
        <v>1450</v>
      </c>
      <c r="F195" s="8">
        <v>796</v>
      </c>
      <c r="G195" s="557" t="s">
        <v>46</v>
      </c>
      <c r="H195" s="747">
        <v>7</v>
      </c>
      <c r="I195" s="8">
        <v>75412000000</v>
      </c>
      <c r="J195" s="8" t="s">
        <v>1474</v>
      </c>
      <c r="K195" s="489">
        <v>12220</v>
      </c>
      <c r="L195" s="522" t="s">
        <v>1646</v>
      </c>
      <c r="M195" s="522" t="s">
        <v>610</v>
      </c>
      <c r="N195" s="852" t="s">
        <v>1453</v>
      </c>
      <c r="O195" s="8" t="s">
        <v>58</v>
      </c>
    </row>
    <row r="196" spans="1:15" s="9" customFormat="1" ht="90.75" customHeight="1">
      <c r="A196" s="8">
        <v>171</v>
      </c>
      <c r="B196" s="8">
        <v>25.21</v>
      </c>
      <c r="C196" s="8">
        <v>2944214</v>
      </c>
      <c r="D196" s="764" t="s">
        <v>1676</v>
      </c>
      <c r="E196" s="8" t="s">
        <v>1450</v>
      </c>
      <c r="F196" s="8">
        <v>796</v>
      </c>
      <c r="G196" s="557" t="s">
        <v>46</v>
      </c>
      <c r="H196" s="747">
        <v>7</v>
      </c>
      <c r="I196" s="8">
        <v>75412000000</v>
      </c>
      <c r="J196" s="8" t="s">
        <v>1474</v>
      </c>
      <c r="K196" s="489">
        <v>561</v>
      </c>
      <c r="L196" s="522" t="s">
        <v>1646</v>
      </c>
      <c r="M196" s="522" t="s">
        <v>610</v>
      </c>
      <c r="N196" s="852" t="s">
        <v>1453</v>
      </c>
      <c r="O196" s="8" t="s">
        <v>58</v>
      </c>
    </row>
    <row r="197" spans="1:15" s="9" customFormat="1" ht="24.75" customHeight="1">
      <c r="A197" s="8">
        <v>172</v>
      </c>
      <c r="B197" s="8" t="s">
        <v>1677</v>
      </c>
      <c r="C197" s="8">
        <v>2519650</v>
      </c>
      <c r="D197" s="764" t="s">
        <v>1678</v>
      </c>
      <c r="E197" s="8" t="s">
        <v>1450</v>
      </c>
      <c r="F197" s="8">
        <v>796</v>
      </c>
      <c r="G197" s="557" t="s">
        <v>46</v>
      </c>
      <c r="H197" s="747">
        <v>2</v>
      </c>
      <c r="I197" s="8">
        <v>75412000000</v>
      </c>
      <c r="J197" s="8" t="s">
        <v>1474</v>
      </c>
      <c r="K197" s="489">
        <v>1247</v>
      </c>
      <c r="L197" s="522" t="s">
        <v>1646</v>
      </c>
      <c r="M197" s="522" t="s">
        <v>610</v>
      </c>
      <c r="N197" s="852" t="s">
        <v>1453</v>
      </c>
      <c r="O197" s="8" t="s">
        <v>58</v>
      </c>
    </row>
    <row r="198" spans="1:15" s="9" customFormat="1" ht="41.25" customHeight="1">
      <c r="A198" s="8">
        <v>173</v>
      </c>
      <c r="B198" s="8" t="s">
        <v>1679</v>
      </c>
      <c r="C198" s="8">
        <v>2944210</v>
      </c>
      <c r="D198" s="764" t="s">
        <v>1680</v>
      </c>
      <c r="E198" s="8" t="s">
        <v>1450</v>
      </c>
      <c r="F198" s="8">
        <v>796</v>
      </c>
      <c r="G198" s="557" t="s">
        <v>46</v>
      </c>
      <c r="H198" s="747">
        <v>1</v>
      </c>
      <c r="I198" s="8">
        <v>75412000000</v>
      </c>
      <c r="J198" s="8" t="s">
        <v>1474</v>
      </c>
      <c r="K198" s="489">
        <v>668</v>
      </c>
      <c r="L198" s="522" t="s">
        <v>1646</v>
      </c>
      <c r="M198" s="522" t="s">
        <v>610</v>
      </c>
      <c r="N198" s="852" t="s">
        <v>1453</v>
      </c>
      <c r="O198" s="8" t="s">
        <v>58</v>
      </c>
    </row>
    <row r="199" spans="1:15" s="9" customFormat="1" ht="43.5" customHeight="1">
      <c r="A199" s="8">
        <v>174</v>
      </c>
      <c r="B199" s="8" t="s">
        <v>1681</v>
      </c>
      <c r="C199" s="8">
        <v>2899400</v>
      </c>
      <c r="D199" s="764" t="s">
        <v>1682</v>
      </c>
      <c r="E199" s="8" t="s">
        <v>1450</v>
      </c>
      <c r="F199" s="8">
        <v>796</v>
      </c>
      <c r="G199" s="557" t="s">
        <v>46</v>
      </c>
      <c r="H199" s="747">
        <v>1</v>
      </c>
      <c r="I199" s="8">
        <v>75412000000</v>
      </c>
      <c r="J199" s="8" t="s">
        <v>1474</v>
      </c>
      <c r="K199" s="489">
        <v>2049</v>
      </c>
      <c r="L199" s="522" t="s">
        <v>1646</v>
      </c>
      <c r="M199" s="522" t="s">
        <v>610</v>
      </c>
      <c r="N199" s="852" t="s">
        <v>1453</v>
      </c>
      <c r="O199" s="8" t="s">
        <v>58</v>
      </c>
    </row>
    <row r="200" spans="1:15" s="9" customFormat="1" ht="39" customHeight="1">
      <c r="A200" s="8">
        <v>175</v>
      </c>
      <c r="B200" s="8" t="s">
        <v>1683</v>
      </c>
      <c r="C200" s="8">
        <v>7492031</v>
      </c>
      <c r="D200" s="749" t="s">
        <v>1684</v>
      </c>
      <c r="E200" s="8" t="s">
        <v>1450</v>
      </c>
      <c r="F200" s="8">
        <v>796</v>
      </c>
      <c r="G200" s="557" t="s">
        <v>46</v>
      </c>
      <c r="H200" s="531">
        <v>20</v>
      </c>
      <c r="I200" s="8">
        <v>75412000000</v>
      </c>
      <c r="J200" s="8" t="s">
        <v>1474</v>
      </c>
      <c r="K200" s="489">
        <v>10688</v>
      </c>
      <c r="L200" s="522" t="s">
        <v>1646</v>
      </c>
      <c r="M200" s="522" t="s">
        <v>610</v>
      </c>
      <c r="N200" s="852" t="s">
        <v>1453</v>
      </c>
      <c r="O200" s="8" t="s">
        <v>58</v>
      </c>
    </row>
    <row r="201" spans="1:15" s="9" customFormat="1" ht="29.25" customHeight="1">
      <c r="A201" s="8">
        <v>176</v>
      </c>
      <c r="B201" s="8">
        <v>32.1</v>
      </c>
      <c r="C201" s="8">
        <v>3020210</v>
      </c>
      <c r="D201" s="745" t="s">
        <v>1685</v>
      </c>
      <c r="E201" s="8" t="s">
        <v>1450</v>
      </c>
      <c r="F201" s="8">
        <v>796</v>
      </c>
      <c r="G201" s="557" t="s">
        <v>46</v>
      </c>
      <c r="H201" s="765">
        <v>1</v>
      </c>
      <c r="I201" s="8">
        <v>75412000000</v>
      </c>
      <c r="J201" s="8" t="s">
        <v>1474</v>
      </c>
      <c r="K201" s="489">
        <v>312</v>
      </c>
      <c r="L201" s="522" t="s">
        <v>1478</v>
      </c>
      <c r="M201" s="522" t="s">
        <v>1478</v>
      </c>
      <c r="N201" s="852" t="s">
        <v>1453</v>
      </c>
      <c r="O201" s="8" t="s">
        <v>58</v>
      </c>
    </row>
    <row r="202" spans="1:15" s="9" customFormat="1" ht="30.75" customHeight="1">
      <c r="A202" s="8">
        <v>177</v>
      </c>
      <c r="B202" s="8" t="s">
        <v>1600</v>
      </c>
      <c r="C202" s="8">
        <v>1721761</v>
      </c>
      <c r="D202" s="766" t="s">
        <v>1686</v>
      </c>
      <c r="E202" s="8" t="s">
        <v>1450</v>
      </c>
      <c r="F202" s="8">
        <v>796</v>
      </c>
      <c r="G202" s="557" t="s">
        <v>46</v>
      </c>
      <c r="H202" s="747">
        <v>5</v>
      </c>
      <c r="I202" s="8">
        <v>75412000000</v>
      </c>
      <c r="J202" s="8" t="s">
        <v>1474</v>
      </c>
      <c r="K202" s="489">
        <v>2700</v>
      </c>
      <c r="L202" s="522" t="s">
        <v>1646</v>
      </c>
      <c r="M202" s="522" t="s">
        <v>610</v>
      </c>
      <c r="N202" s="852" t="s">
        <v>1453</v>
      </c>
      <c r="O202" s="8" t="s">
        <v>58</v>
      </c>
    </row>
    <row r="203" spans="1:15" s="9" customFormat="1" ht="36" customHeight="1">
      <c r="A203" s="8">
        <v>178</v>
      </c>
      <c r="B203" s="8">
        <v>28.62</v>
      </c>
      <c r="C203" s="8">
        <v>3697495</v>
      </c>
      <c r="D203" s="762" t="s">
        <v>1687</v>
      </c>
      <c r="E203" s="8" t="s">
        <v>1450</v>
      </c>
      <c r="F203" s="8">
        <v>796</v>
      </c>
      <c r="G203" s="557" t="s">
        <v>46</v>
      </c>
      <c r="H203" s="747">
        <v>2</v>
      </c>
      <c r="I203" s="8">
        <v>75412000000</v>
      </c>
      <c r="J203" s="8" t="s">
        <v>1474</v>
      </c>
      <c r="K203" s="489">
        <v>7125</v>
      </c>
      <c r="L203" s="522" t="s">
        <v>1646</v>
      </c>
      <c r="M203" s="522" t="s">
        <v>610</v>
      </c>
      <c r="N203" s="852" t="s">
        <v>1453</v>
      </c>
      <c r="O203" s="8" t="s">
        <v>58</v>
      </c>
    </row>
    <row r="204" spans="1:15" s="9" customFormat="1" ht="70.5" customHeight="1">
      <c r="A204" s="8">
        <v>179</v>
      </c>
      <c r="B204" s="8">
        <v>28.62</v>
      </c>
      <c r="C204" s="8">
        <v>3697495</v>
      </c>
      <c r="D204" s="748" t="s">
        <v>1688</v>
      </c>
      <c r="E204" s="8" t="s">
        <v>1450</v>
      </c>
      <c r="F204" s="8">
        <v>796</v>
      </c>
      <c r="G204" s="557" t="s">
        <v>46</v>
      </c>
      <c r="H204" s="747">
        <v>3</v>
      </c>
      <c r="I204" s="8">
        <v>75412000000</v>
      </c>
      <c r="J204" s="8" t="s">
        <v>1474</v>
      </c>
      <c r="K204" s="489">
        <v>20400</v>
      </c>
      <c r="L204" s="522" t="s">
        <v>1646</v>
      </c>
      <c r="M204" s="522" t="s">
        <v>610</v>
      </c>
      <c r="N204" s="852" t="s">
        <v>1453</v>
      </c>
      <c r="O204" s="8" t="s">
        <v>58</v>
      </c>
    </row>
    <row r="205" spans="1:15" s="9" customFormat="1" ht="27" customHeight="1">
      <c r="A205" s="8">
        <v>180</v>
      </c>
      <c r="B205" s="759" t="s">
        <v>1471</v>
      </c>
      <c r="C205" s="8">
        <v>2893010</v>
      </c>
      <c r="D205" s="8" t="s">
        <v>1692</v>
      </c>
      <c r="E205" s="8" t="s">
        <v>1450</v>
      </c>
      <c r="F205" s="8">
        <v>796</v>
      </c>
      <c r="G205" s="557" t="s">
        <v>46</v>
      </c>
      <c r="H205" s="831">
        <v>28</v>
      </c>
      <c r="I205" s="8">
        <v>75412000000</v>
      </c>
      <c r="J205" s="8" t="s">
        <v>1474</v>
      </c>
      <c r="K205" s="831">
        <v>11200</v>
      </c>
      <c r="L205" s="522" t="s">
        <v>1646</v>
      </c>
      <c r="M205" s="522" t="s">
        <v>610</v>
      </c>
      <c r="N205" s="852" t="s">
        <v>1453</v>
      </c>
      <c r="O205" s="8" t="s">
        <v>58</v>
      </c>
    </row>
    <row r="206" spans="1:15" s="9" customFormat="1" ht="27.75" customHeight="1">
      <c r="A206" s="8">
        <v>181</v>
      </c>
      <c r="B206" s="759" t="s">
        <v>1693</v>
      </c>
      <c r="C206" s="8">
        <v>2893011</v>
      </c>
      <c r="D206" s="8" t="s">
        <v>1694</v>
      </c>
      <c r="E206" s="8" t="s">
        <v>1450</v>
      </c>
      <c r="F206" s="8">
        <v>796</v>
      </c>
      <c r="G206" s="557" t="s">
        <v>46</v>
      </c>
      <c r="H206" s="831">
        <v>20</v>
      </c>
      <c r="I206" s="8">
        <v>75412000000</v>
      </c>
      <c r="J206" s="8" t="s">
        <v>1474</v>
      </c>
      <c r="K206" s="831">
        <v>4000</v>
      </c>
      <c r="L206" s="522" t="s">
        <v>1646</v>
      </c>
      <c r="M206" s="522" t="s">
        <v>610</v>
      </c>
      <c r="N206" s="852" t="s">
        <v>1453</v>
      </c>
      <c r="O206" s="8" t="s">
        <v>58</v>
      </c>
    </row>
    <row r="207" spans="1:15" s="9" customFormat="1" ht="28.5" customHeight="1">
      <c r="A207" s="896" t="s">
        <v>1698</v>
      </c>
      <c r="B207" s="896"/>
      <c r="C207" s="896"/>
      <c r="D207" s="896"/>
      <c r="E207" s="896"/>
      <c r="F207" s="896"/>
      <c r="G207" s="896"/>
      <c r="H207" s="896"/>
      <c r="I207" s="896"/>
      <c r="J207" s="896"/>
      <c r="K207" s="774">
        <f>SUM(K119:K206)</f>
        <v>1248262.0797600001</v>
      </c>
      <c r="O207" s="831"/>
    </row>
    <row r="208" spans="1:15" s="151" customFormat="1">
      <c r="A208" s="885" t="s">
        <v>34</v>
      </c>
      <c r="B208" s="886"/>
      <c r="C208" s="886"/>
      <c r="D208" s="886"/>
      <c r="E208" s="886"/>
      <c r="F208" s="886"/>
      <c r="G208" s="886"/>
      <c r="H208" s="886"/>
      <c r="I208" s="886"/>
      <c r="J208" s="886"/>
      <c r="K208" s="886"/>
      <c r="L208" s="886"/>
      <c r="M208" s="886"/>
      <c r="N208" s="886"/>
      <c r="O208" s="887"/>
    </row>
    <row r="209" spans="1:15" s="9" customFormat="1" ht="34.5" customHeight="1">
      <c r="A209" s="8">
        <v>182</v>
      </c>
      <c r="B209" s="8" t="s">
        <v>1699</v>
      </c>
      <c r="C209" s="8">
        <v>3312145</v>
      </c>
      <c r="D209" s="755" t="s">
        <v>1700</v>
      </c>
      <c r="E209" s="8" t="s">
        <v>1450</v>
      </c>
      <c r="F209" s="8">
        <v>796</v>
      </c>
      <c r="G209" s="8" t="s">
        <v>1521</v>
      </c>
      <c r="H209" s="747">
        <v>1</v>
      </c>
      <c r="I209" s="8">
        <v>75412000000</v>
      </c>
      <c r="J209" s="8" t="s">
        <v>1474</v>
      </c>
      <c r="K209" s="519">
        <v>6500</v>
      </c>
      <c r="L209" s="8" t="s">
        <v>1476</v>
      </c>
      <c r="M209" s="522" t="s">
        <v>1515</v>
      </c>
      <c r="N209" s="8" t="s">
        <v>1453</v>
      </c>
      <c r="O209" s="8" t="s">
        <v>58</v>
      </c>
    </row>
    <row r="210" spans="1:15" s="9" customFormat="1" ht="50.25" customHeight="1">
      <c r="A210" s="8">
        <v>183</v>
      </c>
      <c r="B210" s="8" t="s">
        <v>1566</v>
      </c>
      <c r="C210" s="8">
        <v>3110000</v>
      </c>
      <c r="D210" s="755" t="s">
        <v>1701</v>
      </c>
      <c r="E210" s="8" t="s">
        <v>1450</v>
      </c>
      <c r="F210" s="8">
        <v>796</v>
      </c>
      <c r="G210" s="8" t="s">
        <v>1521</v>
      </c>
      <c r="H210" s="747">
        <v>7</v>
      </c>
      <c r="I210" s="8">
        <v>75412000000</v>
      </c>
      <c r="J210" s="8" t="s">
        <v>1474</v>
      </c>
      <c r="K210" s="489">
        <v>26085</v>
      </c>
      <c r="L210" s="8" t="s">
        <v>1476</v>
      </c>
      <c r="M210" s="522" t="s">
        <v>1515</v>
      </c>
      <c r="N210" s="8" t="s">
        <v>1453</v>
      </c>
      <c r="O210" s="8" t="s">
        <v>58</v>
      </c>
    </row>
    <row r="211" spans="1:15" s="9" customFormat="1" ht="38.25" customHeight="1">
      <c r="A211" s="8">
        <v>184</v>
      </c>
      <c r="B211" s="8" t="s">
        <v>1702</v>
      </c>
      <c r="C211" s="8">
        <v>3222135</v>
      </c>
      <c r="D211" s="767" t="s">
        <v>1703</v>
      </c>
      <c r="E211" s="8" t="s">
        <v>1450</v>
      </c>
      <c r="F211" s="8">
        <v>796</v>
      </c>
      <c r="G211" s="557" t="s">
        <v>1521</v>
      </c>
      <c r="H211" s="8">
        <v>1</v>
      </c>
      <c r="I211" s="8">
        <v>75412000000</v>
      </c>
      <c r="J211" s="8" t="s">
        <v>1474</v>
      </c>
      <c r="K211" s="519">
        <v>14500</v>
      </c>
      <c r="L211" s="522" t="s">
        <v>1522</v>
      </c>
      <c r="M211" s="522">
        <v>41455</v>
      </c>
      <c r="N211" s="8" t="s">
        <v>1453</v>
      </c>
      <c r="O211" s="8" t="s">
        <v>58</v>
      </c>
    </row>
    <row r="212" spans="1:15" s="151" customFormat="1" ht="25.5" customHeight="1">
      <c r="A212" s="8">
        <v>185</v>
      </c>
      <c r="B212" s="11" t="s">
        <v>1539</v>
      </c>
      <c r="C212" s="11">
        <v>2930344</v>
      </c>
      <c r="D212" s="755" t="s">
        <v>1704</v>
      </c>
      <c r="E212" s="8" t="s">
        <v>1450</v>
      </c>
      <c r="F212" s="8">
        <v>796</v>
      </c>
      <c r="G212" s="557" t="s">
        <v>37</v>
      </c>
      <c r="H212" s="747">
        <v>1</v>
      </c>
      <c r="I212" s="8">
        <v>75412000000</v>
      </c>
      <c r="J212" s="8" t="s">
        <v>1474</v>
      </c>
      <c r="K212" s="519">
        <v>700</v>
      </c>
      <c r="L212" s="8" t="s">
        <v>1648</v>
      </c>
      <c r="M212" s="8" t="s">
        <v>1705</v>
      </c>
      <c r="N212" s="8" t="s">
        <v>1453</v>
      </c>
      <c r="O212" s="8" t="s">
        <v>58</v>
      </c>
    </row>
    <row r="213" spans="1:15" s="151" customFormat="1" ht="30.75" customHeight="1">
      <c r="A213" s="8">
        <v>186</v>
      </c>
      <c r="B213" s="11" t="s">
        <v>1471</v>
      </c>
      <c r="C213" s="11">
        <v>2893010</v>
      </c>
      <c r="D213" s="755" t="s">
        <v>1706</v>
      </c>
      <c r="E213" s="8" t="s">
        <v>1450</v>
      </c>
      <c r="F213" s="8">
        <v>796</v>
      </c>
      <c r="G213" s="557" t="s">
        <v>37</v>
      </c>
      <c r="H213" s="747">
        <v>1</v>
      </c>
      <c r="I213" s="8">
        <v>75412000000</v>
      </c>
      <c r="J213" s="8" t="s">
        <v>1474</v>
      </c>
      <c r="K213" s="519">
        <v>400</v>
      </c>
      <c r="L213" s="8" t="s">
        <v>1648</v>
      </c>
      <c r="M213" s="8" t="s">
        <v>1705</v>
      </c>
      <c r="N213" s="8" t="s">
        <v>1453</v>
      </c>
      <c r="O213" s="8" t="s">
        <v>58</v>
      </c>
    </row>
    <row r="214" spans="1:15" s="151" customFormat="1" ht="30" customHeight="1">
      <c r="A214" s="8">
        <v>187</v>
      </c>
      <c r="B214" s="11" t="s">
        <v>1471</v>
      </c>
      <c r="C214" s="11">
        <v>2893010</v>
      </c>
      <c r="D214" s="755" t="s">
        <v>1707</v>
      </c>
      <c r="E214" s="8" t="s">
        <v>1450</v>
      </c>
      <c r="F214" s="8">
        <v>796</v>
      </c>
      <c r="G214" s="557" t="s">
        <v>37</v>
      </c>
      <c r="H214" s="747">
        <v>1</v>
      </c>
      <c r="I214" s="8">
        <v>75412000000</v>
      </c>
      <c r="J214" s="8" t="s">
        <v>1474</v>
      </c>
      <c r="K214" s="519">
        <v>600</v>
      </c>
      <c r="L214" s="8" t="s">
        <v>1648</v>
      </c>
      <c r="M214" s="8" t="s">
        <v>1705</v>
      </c>
      <c r="N214" s="8" t="s">
        <v>1453</v>
      </c>
      <c r="O214" s="8" t="s">
        <v>58</v>
      </c>
    </row>
    <row r="215" spans="1:15" s="151" customFormat="1" ht="24.75" customHeight="1">
      <c r="A215" s="8">
        <v>188</v>
      </c>
      <c r="B215" s="11" t="s">
        <v>1539</v>
      </c>
      <c r="C215" s="11">
        <v>2893162</v>
      </c>
      <c r="D215" s="755" t="s">
        <v>1708</v>
      </c>
      <c r="E215" s="8" t="s">
        <v>1450</v>
      </c>
      <c r="F215" s="8">
        <v>796</v>
      </c>
      <c r="G215" s="557" t="s">
        <v>37</v>
      </c>
      <c r="H215" s="747">
        <v>1</v>
      </c>
      <c r="I215" s="8">
        <v>75412000000</v>
      </c>
      <c r="J215" s="8" t="s">
        <v>1474</v>
      </c>
      <c r="K215" s="519">
        <v>1100</v>
      </c>
      <c r="L215" s="8" t="s">
        <v>1648</v>
      </c>
      <c r="M215" s="8" t="s">
        <v>1705</v>
      </c>
      <c r="N215" s="8" t="s">
        <v>1453</v>
      </c>
      <c r="O215" s="8" t="s">
        <v>58</v>
      </c>
    </row>
    <row r="216" spans="1:15" s="151" customFormat="1" ht="30" customHeight="1">
      <c r="A216" s="8">
        <v>189</v>
      </c>
      <c r="B216" s="11" t="s">
        <v>1471</v>
      </c>
      <c r="C216" s="11">
        <v>2893010</v>
      </c>
      <c r="D216" s="755" t="s">
        <v>1709</v>
      </c>
      <c r="E216" s="8" t="s">
        <v>1450</v>
      </c>
      <c r="F216" s="8">
        <v>796</v>
      </c>
      <c r="G216" s="557" t="s">
        <v>37</v>
      </c>
      <c r="H216" s="747">
        <v>3</v>
      </c>
      <c r="I216" s="8">
        <v>75412000000</v>
      </c>
      <c r="J216" s="8" t="s">
        <v>1474</v>
      </c>
      <c r="K216" s="519">
        <v>600.00000000000011</v>
      </c>
      <c r="L216" s="8" t="s">
        <v>1648</v>
      </c>
      <c r="M216" s="8" t="s">
        <v>1705</v>
      </c>
      <c r="N216" s="8" t="s">
        <v>1453</v>
      </c>
      <c r="O216" s="8" t="s">
        <v>58</v>
      </c>
    </row>
    <row r="217" spans="1:15" s="151" customFormat="1" ht="30" customHeight="1">
      <c r="A217" s="8">
        <v>190</v>
      </c>
      <c r="B217" s="11">
        <v>30.02</v>
      </c>
      <c r="C217" s="11">
        <v>3020200</v>
      </c>
      <c r="D217" s="755" t="s">
        <v>1710</v>
      </c>
      <c r="E217" s="8" t="s">
        <v>1450</v>
      </c>
      <c r="F217" s="8">
        <v>796</v>
      </c>
      <c r="G217" s="557" t="s">
        <v>37</v>
      </c>
      <c r="H217" s="747">
        <v>3</v>
      </c>
      <c r="I217" s="8">
        <v>75412000000</v>
      </c>
      <c r="J217" s="8" t="s">
        <v>1474</v>
      </c>
      <c r="K217" s="519">
        <v>60000</v>
      </c>
      <c r="L217" s="8" t="s">
        <v>1648</v>
      </c>
      <c r="M217" s="8" t="s">
        <v>1705</v>
      </c>
      <c r="N217" s="8" t="s">
        <v>1453</v>
      </c>
      <c r="O217" s="8" t="s">
        <v>58</v>
      </c>
    </row>
    <row r="218" spans="1:15" s="151" customFormat="1" ht="24.75" customHeight="1">
      <c r="A218" s="8">
        <v>191</v>
      </c>
      <c r="B218" s="11" t="s">
        <v>1471</v>
      </c>
      <c r="C218" s="11">
        <v>3020060</v>
      </c>
      <c r="D218" s="755" t="s">
        <v>1711</v>
      </c>
      <c r="E218" s="8" t="s">
        <v>1450</v>
      </c>
      <c r="F218" s="8">
        <v>796</v>
      </c>
      <c r="G218" s="557" t="s">
        <v>37</v>
      </c>
      <c r="H218" s="747">
        <v>3</v>
      </c>
      <c r="I218" s="8">
        <v>75412000000</v>
      </c>
      <c r="J218" s="8" t="s">
        <v>1474</v>
      </c>
      <c r="K218" s="519">
        <v>899.99999999999989</v>
      </c>
      <c r="L218" s="8" t="s">
        <v>1648</v>
      </c>
      <c r="M218" s="8" t="s">
        <v>1705</v>
      </c>
      <c r="N218" s="8" t="s">
        <v>1453</v>
      </c>
      <c r="O218" s="8" t="s">
        <v>58</v>
      </c>
    </row>
    <row r="219" spans="1:15" s="151" customFormat="1" ht="29.25" customHeight="1">
      <c r="A219" s="8">
        <v>192</v>
      </c>
      <c r="B219" s="11" t="s">
        <v>1539</v>
      </c>
      <c r="C219" s="11">
        <v>2930344</v>
      </c>
      <c r="D219" s="755" t="s">
        <v>1712</v>
      </c>
      <c r="E219" s="8" t="s">
        <v>1450</v>
      </c>
      <c r="F219" s="8">
        <v>796</v>
      </c>
      <c r="G219" s="557" t="s">
        <v>37</v>
      </c>
      <c r="H219" s="747">
        <v>1</v>
      </c>
      <c r="I219" s="8">
        <v>75412000000</v>
      </c>
      <c r="J219" s="8" t="s">
        <v>1474</v>
      </c>
      <c r="K219" s="519">
        <v>500</v>
      </c>
      <c r="L219" s="8" t="s">
        <v>1648</v>
      </c>
      <c r="M219" s="8" t="s">
        <v>1705</v>
      </c>
      <c r="N219" s="8" t="s">
        <v>1453</v>
      </c>
      <c r="O219" s="8" t="s">
        <v>58</v>
      </c>
    </row>
    <row r="220" spans="1:15" s="151" customFormat="1" ht="23.25" customHeight="1">
      <c r="A220" s="8">
        <v>193</v>
      </c>
      <c r="B220" s="11" t="s">
        <v>1539</v>
      </c>
      <c r="C220" s="11">
        <v>2930640</v>
      </c>
      <c r="D220" s="755" t="s">
        <v>1713</v>
      </c>
      <c r="E220" s="8" t="s">
        <v>1450</v>
      </c>
      <c r="F220" s="8">
        <v>796</v>
      </c>
      <c r="G220" s="557" t="s">
        <v>37</v>
      </c>
      <c r="H220" s="747">
        <v>2</v>
      </c>
      <c r="I220" s="8">
        <v>75412000000</v>
      </c>
      <c r="J220" s="8" t="s">
        <v>1474</v>
      </c>
      <c r="K220" s="519">
        <v>1600</v>
      </c>
      <c r="L220" s="8" t="s">
        <v>1648</v>
      </c>
      <c r="M220" s="8" t="s">
        <v>1705</v>
      </c>
      <c r="N220" s="8" t="s">
        <v>1453</v>
      </c>
      <c r="O220" s="8" t="s">
        <v>58</v>
      </c>
    </row>
    <row r="221" spans="1:15" s="151" customFormat="1" ht="26.25" customHeight="1">
      <c r="A221" s="8">
        <v>194</v>
      </c>
      <c r="B221" s="11" t="s">
        <v>1471</v>
      </c>
      <c r="C221" s="11">
        <v>3020060</v>
      </c>
      <c r="D221" s="755" t="s">
        <v>1714</v>
      </c>
      <c r="E221" s="8" t="s">
        <v>1450</v>
      </c>
      <c r="F221" s="8">
        <v>796</v>
      </c>
      <c r="G221" s="557" t="s">
        <v>37</v>
      </c>
      <c r="H221" s="747">
        <v>1</v>
      </c>
      <c r="I221" s="8">
        <v>75412000000</v>
      </c>
      <c r="J221" s="8" t="s">
        <v>1474</v>
      </c>
      <c r="K221" s="519">
        <v>6000</v>
      </c>
      <c r="L221" s="8" t="s">
        <v>1648</v>
      </c>
      <c r="M221" s="8" t="s">
        <v>1705</v>
      </c>
      <c r="N221" s="8" t="s">
        <v>1453</v>
      </c>
      <c r="O221" s="8" t="s">
        <v>58</v>
      </c>
    </row>
    <row r="222" spans="1:15" s="151" customFormat="1" ht="25.5" customHeight="1">
      <c r="A222" s="8">
        <v>195</v>
      </c>
      <c r="B222" s="11" t="s">
        <v>1471</v>
      </c>
      <c r="C222" s="11">
        <v>3020060</v>
      </c>
      <c r="D222" s="755" t="s">
        <v>1715</v>
      </c>
      <c r="E222" s="8" t="s">
        <v>1450</v>
      </c>
      <c r="F222" s="8">
        <v>796</v>
      </c>
      <c r="G222" s="557" t="s">
        <v>37</v>
      </c>
      <c r="H222" s="747">
        <v>1</v>
      </c>
      <c r="I222" s="8">
        <v>75412000000</v>
      </c>
      <c r="J222" s="8" t="s">
        <v>1474</v>
      </c>
      <c r="K222" s="519">
        <v>5000</v>
      </c>
      <c r="L222" s="8" t="s">
        <v>1648</v>
      </c>
      <c r="M222" s="8" t="s">
        <v>1705</v>
      </c>
      <c r="N222" s="8" t="s">
        <v>1453</v>
      </c>
      <c r="O222" s="8" t="s">
        <v>58</v>
      </c>
    </row>
    <row r="223" spans="1:15" s="151" customFormat="1" ht="28.5" customHeight="1">
      <c r="A223" s="8">
        <v>196</v>
      </c>
      <c r="B223" s="11" t="s">
        <v>1471</v>
      </c>
      <c r="C223" s="11">
        <v>3020060</v>
      </c>
      <c r="D223" s="755" t="s">
        <v>1716</v>
      </c>
      <c r="E223" s="8" t="s">
        <v>1450</v>
      </c>
      <c r="F223" s="8">
        <v>796</v>
      </c>
      <c r="G223" s="557" t="s">
        <v>37</v>
      </c>
      <c r="H223" s="747">
        <v>1</v>
      </c>
      <c r="I223" s="8">
        <v>75412000000</v>
      </c>
      <c r="J223" s="8" t="s">
        <v>1474</v>
      </c>
      <c r="K223" s="519">
        <v>6500</v>
      </c>
      <c r="L223" s="8" t="s">
        <v>1648</v>
      </c>
      <c r="M223" s="8" t="s">
        <v>1705</v>
      </c>
      <c r="N223" s="8" t="s">
        <v>1453</v>
      </c>
      <c r="O223" s="8" t="s">
        <v>58</v>
      </c>
    </row>
    <row r="224" spans="1:15" s="151" customFormat="1" ht="46.5" customHeight="1">
      <c r="A224" s="8">
        <v>197</v>
      </c>
      <c r="B224" s="8" t="s">
        <v>1471</v>
      </c>
      <c r="C224" s="8">
        <v>2893010</v>
      </c>
      <c r="D224" s="755" t="s">
        <v>1864</v>
      </c>
      <c r="E224" s="8" t="s">
        <v>1450</v>
      </c>
      <c r="F224" s="8">
        <v>796</v>
      </c>
      <c r="G224" s="8" t="s">
        <v>1521</v>
      </c>
      <c r="H224" s="747">
        <v>2</v>
      </c>
      <c r="I224" s="8">
        <v>75412000000</v>
      </c>
      <c r="J224" s="8" t="s">
        <v>1474</v>
      </c>
      <c r="K224" s="519">
        <v>11000</v>
      </c>
      <c r="L224" s="8" t="s">
        <v>1648</v>
      </c>
      <c r="M224" s="8" t="s">
        <v>1705</v>
      </c>
      <c r="N224" s="8" t="s">
        <v>1453</v>
      </c>
      <c r="O224" s="8" t="s">
        <v>58</v>
      </c>
    </row>
    <row r="225" spans="1:15" s="151" customFormat="1" ht="42.75" customHeight="1">
      <c r="A225" s="8">
        <v>198</v>
      </c>
      <c r="B225" s="8" t="s">
        <v>1469</v>
      </c>
      <c r="C225" s="8">
        <v>4560243</v>
      </c>
      <c r="D225" s="8" t="s">
        <v>1689</v>
      </c>
      <c r="E225" s="8" t="s">
        <v>1450</v>
      </c>
      <c r="F225" s="8">
        <v>796</v>
      </c>
      <c r="G225" s="557" t="s">
        <v>46</v>
      </c>
      <c r="H225" s="831">
        <v>6</v>
      </c>
      <c r="I225" s="8">
        <v>75412000000</v>
      </c>
      <c r="J225" s="8" t="s">
        <v>1474</v>
      </c>
      <c r="K225" s="831">
        <v>7800</v>
      </c>
      <c r="L225" s="8" t="s">
        <v>1648</v>
      </c>
      <c r="M225" s="8" t="s">
        <v>1705</v>
      </c>
      <c r="N225" s="8" t="s">
        <v>1453</v>
      </c>
      <c r="O225" s="8" t="s">
        <v>58</v>
      </c>
    </row>
    <row r="226" spans="1:15" s="151" customFormat="1" ht="66.75" customHeight="1">
      <c r="A226" s="8">
        <v>199</v>
      </c>
      <c r="B226" s="8">
        <v>28.62</v>
      </c>
      <c r="C226" s="8">
        <v>2922280</v>
      </c>
      <c r="D226" s="755" t="s">
        <v>1589</v>
      </c>
      <c r="E226" s="8" t="s">
        <v>1450</v>
      </c>
      <c r="F226" s="8">
        <v>796</v>
      </c>
      <c r="G226" s="8" t="s">
        <v>1521</v>
      </c>
      <c r="H226" s="747">
        <v>2</v>
      </c>
      <c r="I226" s="8">
        <v>75412000000</v>
      </c>
      <c r="J226" s="8" t="s">
        <v>1474</v>
      </c>
      <c r="K226" s="519">
        <v>7000</v>
      </c>
      <c r="L226" s="8" t="s">
        <v>1648</v>
      </c>
      <c r="M226" s="8" t="s">
        <v>1705</v>
      </c>
      <c r="N226" s="8" t="s">
        <v>1453</v>
      </c>
      <c r="O226" s="8" t="s">
        <v>58</v>
      </c>
    </row>
    <row r="227" spans="1:15" s="151" customFormat="1" ht="81.75" customHeight="1">
      <c r="A227" s="8">
        <v>200</v>
      </c>
      <c r="B227" s="8" t="s">
        <v>1690</v>
      </c>
      <c r="C227" s="8">
        <v>4560244</v>
      </c>
      <c r="D227" s="8" t="s">
        <v>1691</v>
      </c>
      <c r="E227" s="8" t="s">
        <v>1450</v>
      </c>
      <c r="F227" s="8">
        <v>796</v>
      </c>
      <c r="G227" s="557" t="s">
        <v>46</v>
      </c>
      <c r="H227" s="831">
        <v>4</v>
      </c>
      <c r="I227" s="8">
        <v>75412000000</v>
      </c>
      <c r="J227" s="8" t="s">
        <v>1474</v>
      </c>
      <c r="K227" s="831">
        <v>5200</v>
      </c>
      <c r="L227" s="8" t="s">
        <v>1648</v>
      </c>
      <c r="M227" s="8" t="s">
        <v>1705</v>
      </c>
      <c r="N227" s="8" t="s">
        <v>1453</v>
      </c>
      <c r="O227" s="8" t="s">
        <v>58</v>
      </c>
    </row>
    <row r="228" spans="1:15" s="151" customFormat="1" ht="69" customHeight="1">
      <c r="A228" s="8">
        <v>201</v>
      </c>
      <c r="B228" s="243" t="s">
        <v>1695</v>
      </c>
      <c r="C228" s="243" t="s">
        <v>1696</v>
      </c>
      <c r="D228" s="8" t="s">
        <v>1697</v>
      </c>
      <c r="E228" s="8" t="s">
        <v>1450</v>
      </c>
      <c r="F228" s="8">
        <v>796</v>
      </c>
      <c r="G228" s="557" t="s">
        <v>46</v>
      </c>
      <c r="H228" s="831">
        <v>1</v>
      </c>
      <c r="I228" s="8">
        <v>75412000000</v>
      </c>
      <c r="J228" s="8" t="s">
        <v>1474</v>
      </c>
      <c r="K228" s="831">
        <v>25000</v>
      </c>
      <c r="L228" s="8" t="s">
        <v>1648</v>
      </c>
      <c r="M228" s="8" t="s">
        <v>1705</v>
      </c>
      <c r="N228" s="8" t="s">
        <v>1453</v>
      </c>
      <c r="O228" s="8" t="s">
        <v>58</v>
      </c>
    </row>
    <row r="229" spans="1:15" s="151" customFormat="1" ht="45.75" customHeight="1">
      <c r="A229" s="8">
        <v>202</v>
      </c>
      <c r="B229" s="8" t="s">
        <v>1508</v>
      </c>
      <c r="C229" s="8">
        <v>2320210</v>
      </c>
      <c r="D229" s="754" t="s">
        <v>1865</v>
      </c>
      <c r="E229" s="8" t="s">
        <v>1450</v>
      </c>
      <c r="F229" s="8">
        <v>112</v>
      </c>
      <c r="G229" s="557" t="s">
        <v>616</v>
      </c>
      <c r="H229" s="752">
        <v>2956</v>
      </c>
      <c r="I229" s="8">
        <v>75412000000</v>
      </c>
      <c r="J229" s="8" t="s">
        <v>1474</v>
      </c>
      <c r="K229" s="489">
        <v>66275.66</v>
      </c>
      <c r="L229" s="8" t="s">
        <v>1648</v>
      </c>
      <c r="M229" s="8" t="s">
        <v>1705</v>
      </c>
      <c r="N229" s="8" t="s">
        <v>1453</v>
      </c>
      <c r="O229" s="8" t="s">
        <v>58</v>
      </c>
    </row>
    <row r="230" spans="1:15" s="151" customFormat="1" ht="15.75" customHeight="1">
      <c r="A230" s="8">
        <v>203</v>
      </c>
      <c r="B230" s="8" t="s">
        <v>1505</v>
      </c>
      <c r="C230" s="8">
        <v>2101281</v>
      </c>
      <c r="D230" s="754" t="s">
        <v>1866</v>
      </c>
      <c r="E230" s="8" t="s">
        <v>1450</v>
      </c>
      <c r="F230" s="8">
        <v>839</v>
      </c>
      <c r="G230" s="557" t="s">
        <v>1507</v>
      </c>
      <c r="H230" s="747">
        <v>1</v>
      </c>
      <c r="I230" s="8">
        <v>75412000001</v>
      </c>
      <c r="J230" s="8" t="s">
        <v>1474</v>
      </c>
      <c r="K230" s="8">
        <v>29080</v>
      </c>
      <c r="L230" s="8" t="s">
        <v>1648</v>
      </c>
      <c r="M230" s="8" t="s">
        <v>1705</v>
      </c>
      <c r="N230" s="8" t="s">
        <v>1453</v>
      </c>
      <c r="O230" s="8" t="s">
        <v>58</v>
      </c>
    </row>
    <row r="231" spans="1:15" s="151" customFormat="1" ht="14.25" customHeight="1">
      <c r="A231" s="8">
        <v>204</v>
      </c>
      <c r="B231" s="8" t="s">
        <v>1487</v>
      </c>
      <c r="C231" s="8">
        <v>8519090</v>
      </c>
      <c r="D231" s="748" t="s">
        <v>1867</v>
      </c>
      <c r="E231" s="8" t="s">
        <v>122</v>
      </c>
      <c r="F231" s="8">
        <v>917</v>
      </c>
      <c r="G231" s="750" t="s">
        <v>1490</v>
      </c>
      <c r="H231" s="747">
        <v>250</v>
      </c>
      <c r="I231" s="8">
        <v>75412000000</v>
      </c>
      <c r="J231" s="8" t="s">
        <v>1474</v>
      </c>
      <c r="K231" s="519">
        <v>10510</v>
      </c>
      <c r="L231" s="8" t="s">
        <v>1648</v>
      </c>
      <c r="M231" s="8" t="s">
        <v>1705</v>
      </c>
      <c r="N231" s="8" t="s">
        <v>1453</v>
      </c>
      <c r="O231" s="8" t="s">
        <v>58</v>
      </c>
    </row>
    <row r="232" spans="1:15" ht="36.75" customHeight="1">
      <c r="A232" s="8">
        <v>205</v>
      </c>
      <c r="B232" s="8" t="s">
        <v>1868</v>
      </c>
      <c r="C232" s="8">
        <v>3697494</v>
      </c>
      <c r="D232" s="754" t="s">
        <v>1869</v>
      </c>
      <c r="E232" s="8" t="s">
        <v>1450</v>
      </c>
      <c r="F232" s="8">
        <v>163</v>
      </c>
      <c r="G232" s="557" t="s">
        <v>165</v>
      </c>
      <c r="H232" s="747">
        <v>13.8</v>
      </c>
      <c r="I232" s="8">
        <v>75412000000</v>
      </c>
      <c r="J232" s="8" t="s">
        <v>1474</v>
      </c>
      <c r="K232" s="8">
        <v>8500</v>
      </c>
      <c r="L232" s="8" t="s">
        <v>1648</v>
      </c>
      <c r="M232" s="8" t="s">
        <v>1705</v>
      </c>
      <c r="N232" s="8" t="s">
        <v>1453</v>
      </c>
      <c r="O232" s="8" t="s">
        <v>58</v>
      </c>
    </row>
    <row r="233" spans="1:15">
      <c r="A233" s="8">
        <v>206</v>
      </c>
      <c r="B233" s="8">
        <v>93.01</v>
      </c>
      <c r="C233" s="8">
        <v>9311101</v>
      </c>
      <c r="D233" s="760" t="s">
        <v>1644</v>
      </c>
      <c r="E233" s="8" t="s">
        <v>1450</v>
      </c>
      <c r="F233" s="8">
        <v>839</v>
      </c>
      <c r="G233" s="8" t="s">
        <v>1507</v>
      </c>
      <c r="H233" s="757">
        <v>24</v>
      </c>
      <c r="I233" s="8">
        <v>75412000000</v>
      </c>
      <c r="J233" s="8" t="s">
        <v>1474</v>
      </c>
      <c r="K233" s="519">
        <v>7838</v>
      </c>
      <c r="L233" s="522" t="s">
        <v>1452</v>
      </c>
      <c r="M233" s="522" t="s">
        <v>1475</v>
      </c>
      <c r="N233" s="8" t="s">
        <v>1453</v>
      </c>
      <c r="O233" s="8" t="s">
        <v>58</v>
      </c>
    </row>
    <row r="234" spans="1:15">
      <c r="A234" s="897" t="s">
        <v>1717</v>
      </c>
      <c r="B234" s="898"/>
      <c r="C234" s="898"/>
      <c r="D234" s="898"/>
      <c r="E234" s="898"/>
      <c r="F234" s="898"/>
      <c r="G234" s="898"/>
      <c r="H234" s="898"/>
      <c r="I234" s="898"/>
      <c r="J234" s="899"/>
      <c r="K234" s="774">
        <f>SUM(K209:K233)</f>
        <v>309188.66000000003</v>
      </c>
    </row>
    <row r="235" spans="1:15" s="153" customFormat="1" ht="18" customHeight="1">
      <c r="A235" s="900" t="s">
        <v>1718</v>
      </c>
      <c r="B235" s="900"/>
      <c r="C235" s="900"/>
      <c r="D235" s="900"/>
      <c r="E235" s="900"/>
      <c r="F235" s="900"/>
      <c r="G235" s="900"/>
      <c r="H235" s="900"/>
      <c r="I235" s="900"/>
      <c r="J235" s="900"/>
      <c r="K235" s="774">
        <f>K70+K117+K207+K234</f>
        <v>14365784.98601</v>
      </c>
      <c r="L235" s="156"/>
      <c r="M235" s="156"/>
      <c r="N235" s="156"/>
    </row>
    <row r="236" spans="1:15" s="153" customFormat="1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56"/>
      <c r="N236" s="156"/>
      <c r="O236" s="156"/>
    </row>
    <row r="237" spans="1:15" s="153" customFormat="1" ht="36.75" customHeight="1">
      <c r="A237" s="880" t="s">
        <v>135</v>
      </c>
      <c r="B237" s="880"/>
      <c r="C237" s="880"/>
      <c r="D237" s="843" t="s">
        <v>1870</v>
      </c>
      <c r="E237" s="827"/>
      <c r="F237" s="881"/>
      <c r="G237" s="881"/>
      <c r="H237" s="827"/>
      <c r="I237" s="826"/>
      <c r="J237" s="882"/>
      <c r="K237" s="882"/>
      <c r="L237" s="827"/>
      <c r="M237" s="156"/>
      <c r="N237" s="156"/>
      <c r="O237" s="156"/>
    </row>
    <row r="238" spans="1:15" s="153" customFormat="1" ht="18" customHeight="1">
      <c r="A238" s="504"/>
      <c r="B238" s="902"/>
      <c r="C238" s="902"/>
      <c r="D238" s="825" t="s">
        <v>2</v>
      </c>
      <c r="E238" s="505"/>
      <c r="F238" s="903" t="s">
        <v>0</v>
      </c>
      <c r="G238" s="903"/>
      <c r="H238" s="505"/>
      <c r="I238" s="825" t="s">
        <v>1</v>
      </c>
      <c r="J238" s="904"/>
      <c r="K238" s="904"/>
      <c r="L238" s="505"/>
      <c r="M238" s="156"/>
      <c r="N238" s="156"/>
      <c r="O238" s="156"/>
    </row>
    <row r="239" spans="1:15" s="153" customFormat="1" ht="36.75" customHeight="1">
      <c r="A239" s="880" t="s">
        <v>1719</v>
      </c>
      <c r="B239" s="880"/>
      <c r="C239" s="880"/>
      <c r="D239" s="843" t="s">
        <v>1871</v>
      </c>
      <c r="E239" s="827"/>
      <c r="F239" s="881"/>
      <c r="G239" s="881"/>
      <c r="H239" s="827"/>
      <c r="I239" s="826"/>
      <c r="J239" s="882"/>
      <c r="K239" s="882"/>
      <c r="L239" s="827"/>
      <c r="M239" s="156"/>
      <c r="N239" s="156"/>
      <c r="O239" s="156"/>
    </row>
    <row r="240" spans="1:15" s="153" customFormat="1" ht="18" customHeight="1">
      <c r="A240" s="504"/>
      <c r="B240" s="902"/>
      <c r="C240" s="902"/>
      <c r="D240" s="825" t="s">
        <v>2</v>
      </c>
      <c r="E240" s="505"/>
      <c r="F240" s="903" t="s">
        <v>0</v>
      </c>
      <c r="G240" s="903"/>
      <c r="H240" s="505"/>
      <c r="I240" s="825" t="s">
        <v>1</v>
      </c>
      <c r="J240" s="904"/>
      <c r="K240" s="904"/>
      <c r="L240" s="505"/>
      <c r="M240" s="156"/>
      <c r="N240" s="156"/>
      <c r="O240" s="156"/>
    </row>
    <row r="241" spans="1:15" s="153" customFormat="1" ht="36.75" customHeight="1">
      <c r="A241" s="880" t="s">
        <v>1365</v>
      </c>
      <c r="B241" s="880"/>
      <c r="C241" s="880"/>
      <c r="D241" s="843" t="s">
        <v>1872</v>
      </c>
      <c r="E241" s="827"/>
      <c r="F241" s="881"/>
      <c r="G241" s="881"/>
      <c r="H241" s="827"/>
      <c r="I241" s="826"/>
      <c r="J241" s="882"/>
      <c r="K241" s="882"/>
      <c r="L241" s="827"/>
      <c r="M241" s="156"/>
      <c r="N241" s="156"/>
      <c r="O241" s="156"/>
    </row>
    <row r="242" spans="1:15" s="153" customFormat="1" ht="18" customHeight="1">
      <c r="A242" s="504"/>
      <c r="B242" s="902"/>
      <c r="C242" s="902"/>
      <c r="D242" s="825" t="s">
        <v>2</v>
      </c>
      <c r="E242" s="505"/>
      <c r="F242" s="903" t="s">
        <v>0</v>
      </c>
      <c r="G242" s="903"/>
      <c r="H242" s="505"/>
      <c r="I242" s="825" t="s">
        <v>1</v>
      </c>
      <c r="J242" s="904"/>
      <c r="K242" s="904"/>
      <c r="L242" s="505"/>
      <c r="M242" s="156"/>
      <c r="N242" s="156"/>
      <c r="O242" s="156"/>
    </row>
    <row r="243" spans="1:15">
      <c r="A243" s="880" t="s">
        <v>491</v>
      </c>
      <c r="B243" s="880"/>
      <c r="C243" s="880"/>
      <c r="D243" s="843" t="s">
        <v>1873</v>
      </c>
      <c r="E243" s="827"/>
      <c r="F243" s="881"/>
      <c r="G243" s="881"/>
      <c r="H243" s="827"/>
      <c r="I243" s="826"/>
      <c r="J243" s="882"/>
      <c r="K243" s="882"/>
      <c r="L243" s="827"/>
    </row>
    <row r="244" spans="1:15">
      <c r="A244" s="506"/>
      <c r="B244" s="904"/>
      <c r="C244" s="904"/>
      <c r="D244" s="825" t="s">
        <v>2</v>
      </c>
      <c r="E244" s="505"/>
      <c r="F244" s="903" t="s">
        <v>0</v>
      </c>
      <c r="G244" s="903"/>
      <c r="H244" s="505"/>
      <c r="I244" s="825" t="s">
        <v>1</v>
      </c>
      <c r="J244" s="904"/>
      <c r="K244" s="904"/>
      <c r="L244" s="505"/>
    </row>
    <row r="245" spans="1:15">
      <c r="L245" s="18"/>
    </row>
  </sheetData>
  <mergeCells count="65">
    <mergeCell ref="B244:C244"/>
    <mergeCell ref="F244:G244"/>
    <mergeCell ref="J244:K244"/>
    <mergeCell ref="A207:J207"/>
    <mergeCell ref="A234:J234"/>
    <mergeCell ref="A235:J235"/>
    <mergeCell ref="A243:C243"/>
    <mergeCell ref="F243:G243"/>
    <mergeCell ref="J243:K243"/>
    <mergeCell ref="A239:C239"/>
    <mergeCell ref="F239:G239"/>
    <mergeCell ref="J239:K239"/>
    <mergeCell ref="B242:C242"/>
    <mergeCell ref="F242:G242"/>
    <mergeCell ref="J242:K242"/>
    <mergeCell ref="B240:C240"/>
    <mergeCell ref="F240:G240"/>
    <mergeCell ref="J240:K240"/>
    <mergeCell ref="A241:C241"/>
    <mergeCell ref="F241:G241"/>
    <mergeCell ref="J241:K241"/>
    <mergeCell ref="A237:C237"/>
    <mergeCell ref="F237:G237"/>
    <mergeCell ref="J237:K237"/>
    <mergeCell ref="B238:C238"/>
    <mergeCell ref="F238:G238"/>
    <mergeCell ref="J238:K238"/>
    <mergeCell ref="A208:O208"/>
    <mergeCell ref="L18:M18"/>
    <mergeCell ref="A21:O21"/>
    <mergeCell ref="A70:J70"/>
    <mergeCell ref="A71:O71"/>
    <mergeCell ref="A117:J117"/>
    <mergeCell ref="A118:O118"/>
    <mergeCell ref="D18:D19"/>
    <mergeCell ref="E18:E19"/>
    <mergeCell ref="F18:G18"/>
    <mergeCell ref="H18:H19"/>
    <mergeCell ref="I18:J18"/>
    <mergeCell ref="K18:K19"/>
    <mergeCell ref="A15:D15"/>
    <mergeCell ref="E15:O15"/>
    <mergeCell ref="A17:A19"/>
    <mergeCell ref="B17:B19"/>
    <mergeCell ref="C17:C19"/>
    <mergeCell ref="D17:M17"/>
    <mergeCell ref="N17:N19"/>
    <mergeCell ref="O17:O18"/>
    <mergeCell ref="A12:D12"/>
    <mergeCell ref="E12:O12"/>
    <mergeCell ref="A13:D13"/>
    <mergeCell ref="E13:O13"/>
    <mergeCell ref="A14:D14"/>
    <mergeCell ref="E14:O14"/>
    <mergeCell ref="A9:D9"/>
    <mergeCell ref="E9:O9"/>
    <mergeCell ref="A10:D10"/>
    <mergeCell ref="E10:O10"/>
    <mergeCell ref="A11:D11"/>
    <mergeCell ref="E11:O11"/>
    <mergeCell ref="A3:D3"/>
    <mergeCell ref="A4:C4"/>
    <mergeCell ref="E5:L5"/>
    <mergeCell ref="E6:L6"/>
    <mergeCell ref="E7:L7"/>
  </mergeCells>
  <hyperlinks>
    <hyperlink ref="E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4"/>
  <sheetViews>
    <sheetView topLeftCell="A191" zoomScale="70" zoomScaleNormal="70" zoomScalePageLayoutView="75" workbookViewId="0">
      <selection activeCell="E224" sqref="E224"/>
    </sheetView>
  </sheetViews>
  <sheetFormatPr defaultRowHeight="12.75"/>
  <cols>
    <col min="1" max="1" width="6.42578125" style="5" customWidth="1"/>
    <col min="2" max="2" width="8.5703125" style="5" customWidth="1"/>
    <col min="3" max="3" width="11.5703125" style="5" customWidth="1"/>
    <col min="4" max="4" width="29.42578125" style="5" customWidth="1"/>
    <col min="5" max="5" width="30.85546875" style="5" customWidth="1"/>
    <col min="6" max="6" width="8.7109375" style="5" customWidth="1"/>
    <col min="7" max="7" width="10.7109375" style="5" customWidth="1"/>
    <col min="8" max="8" width="12.85546875" style="5" customWidth="1"/>
    <col min="9" max="9" width="15" style="5" customWidth="1"/>
    <col min="10" max="10" width="18.28515625" style="5" customWidth="1"/>
    <col min="11" max="11" width="17.7109375" style="5" customWidth="1"/>
    <col min="12" max="12" width="20" style="89" customWidth="1"/>
    <col min="13" max="13" width="16.140625" style="89" customWidth="1"/>
    <col min="14" max="14" width="8.7109375" style="5" customWidth="1"/>
    <col min="15" max="15" width="13.7109375" style="5" customWidth="1"/>
    <col min="16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77"/>
      <c r="M1" s="77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78"/>
      <c r="M2" s="78"/>
      <c r="N2" s="4"/>
      <c r="O2" s="4"/>
    </row>
    <row r="3" spans="1:15" ht="20.25">
      <c r="A3" s="1"/>
      <c r="B3" s="1"/>
      <c r="C3" s="1"/>
      <c r="D3" s="861"/>
      <c r="E3" s="2"/>
      <c r="F3" s="2"/>
      <c r="G3" s="2"/>
      <c r="H3" s="2"/>
      <c r="I3" s="2"/>
      <c r="J3" s="2"/>
      <c r="K3" s="3"/>
      <c r="L3" s="78"/>
      <c r="M3" s="78"/>
      <c r="N3" s="4"/>
      <c r="O3" s="4"/>
    </row>
    <row r="4" spans="1:15" ht="21.75" customHeight="1">
      <c r="A4" s="862"/>
      <c r="B4" s="862"/>
      <c r="C4" s="862"/>
      <c r="D4" s="2"/>
      <c r="E4" s="2"/>
      <c r="F4" s="2"/>
      <c r="G4" s="2"/>
      <c r="H4" s="2"/>
      <c r="I4" s="2"/>
      <c r="J4" s="2"/>
      <c r="K4" s="3"/>
      <c r="L4" s="78"/>
      <c r="M4" s="78"/>
      <c r="N4" s="4"/>
      <c r="O4" s="4"/>
    </row>
    <row r="5" spans="1:15" ht="18" customHeight="1">
      <c r="A5" s="16"/>
      <c r="B5" s="16"/>
      <c r="C5" s="16"/>
      <c r="D5" s="2"/>
      <c r="E5" s="863" t="s">
        <v>32</v>
      </c>
      <c r="F5" s="863"/>
      <c r="G5" s="863"/>
      <c r="H5" s="863"/>
      <c r="I5" s="863"/>
      <c r="J5" s="863"/>
      <c r="K5" s="863"/>
      <c r="L5" s="863"/>
      <c r="M5" s="77"/>
      <c r="N5" s="15"/>
      <c r="O5" s="15"/>
    </row>
    <row r="6" spans="1:15" ht="15.75" customHeight="1">
      <c r="A6" s="2"/>
      <c r="B6" s="2"/>
      <c r="C6" s="2"/>
      <c r="D6" s="2"/>
      <c r="E6" s="863" t="s">
        <v>33</v>
      </c>
      <c r="F6" s="863"/>
      <c r="G6" s="863"/>
      <c r="H6" s="863"/>
      <c r="I6" s="863"/>
      <c r="J6" s="863"/>
      <c r="K6" s="863"/>
      <c r="L6" s="863"/>
      <c r="M6" s="77"/>
      <c r="N6" s="15"/>
      <c r="O6" s="15"/>
    </row>
    <row r="7" spans="1:15" ht="29.25" customHeight="1">
      <c r="A7" s="20"/>
      <c r="B7" s="20"/>
      <c r="C7" s="20"/>
      <c r="D7" s="20"/>
      <c r="E7" s="863" t="s">
        <v>36</v>
      </c>
      <c r="F7" s="863"/>
      <c r="G7" s="863"/>
      <c r="H7" s="863"/>
      <c r="I7" s="863"/>
      <c r="J7" s="863"/>
      <c r="K7" s="863"/>
      <c r="L7" s="863"/>
      <c r="M7" s="79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80"/>
      <c r="M8" s="81"/>
      <c r="N8" s="6"/>
      <c r="O8" s="6"/>
    </row>
    <row r="9" spans="1:15" ht="18" customHeight="1">
      <c r="A9" s="909" t="s">
        <v>21</v>
      </c>
      <c r="B9" s="910"/>
      <c r="C9" s="910"/>
      <c r="D9" s="911"/>
      <c r="E9" s="909" t="s">
        <v>130</v>
      </c>
      <c r="F9" s="910"/>
      <c r="G9" s="910"/>
      <c r="H9" s="910"/>
      <c r="I9" s="910"/>
      <c r="J9" s="910"/>
      <c r="K9" s="910"/>
      <c r="L9" s="910"/>
      <c r="M9" s="910"/>
      <c r="N9" s="910"/>
      <c r="O9" s="910"/>
    </row>
    <row r="10" spans="1:15" ht="18" customHeight="1">
      <c r="A10" s="909" t="s">
        <v>22</v>
      </c>
      <c r="B10" s="910"/>
      <c r="C10" s="910"/>
      <c r="D10" s="911"/>
      <c r="E10" s="909" t="s">
        <v>131</v>
      </c>
      <c r="F10" s="910"/>
      <c r="G10" s="910"/>
      <c r="H10" s="910"/>
      <c r="I10" s="910"/>
      <c r="J10" s="910"/>
      <c r="K10" s="910"/>
      <c r="L10" s="910"/>
      <c r="M10" s="910"/>
      <c r="N10" s="910"/>
      <c r="O10" s="910"/>
    </row>
    <row r="11" spans="1:15" ht="18" customHeight="1">
      <c r="A11" s="909" t="s">
        <v>23</v>
      </c>
      <c r="B11" s="910"/>
      <c r="C11" s="910"/>
      <c r="D11" s="911"/>
      <c r="E11" s="909" t="s">
        <v>132</v>
      </c>
      <c r="F11" s="910"/>
      <c r="G11" s="910"/>
      <c r="H11" s="910"/>
      <c r="I11" s="910"/>
      <c r="J11" s="910"/>
      <c r="K11" s="910"/>
      <c r="L11" s="910"/>
      <c r="M11" s="910"/>
      <c r="N11" s="910"/>
      <c r="O11" s="910"/>
    </row>
    <row r="12" spans="1:15" ht="18" customHeight="1">
      <c r="A12" s="909" t="s">
        <v>24</v>
      </c>
      <c r="B12" s="910"/>
      <c r="C12" s="910"/>
      <c r="D12" s="911"/>
      <c r="E12" s="909" t="s">
        <v>133</v>
      </c>
      <c r="F12" s="910"/>
      <c r="G12" s="910"/>
      <c r="H12" s="910"/>
      <c r="I12" s="910"/>
      <c r="J12" s="910"/>
      <c r="K12" s="910"/>
      <c r="L12" s="910"/>
      <c r="M12" s="910"/>
      <c r="N12" s="910"/>
      <c r="O12" s="910"/>
    </row>
    <row r="13" spans="1:15" ht="18" customHeight="1">
      <c r="A13" s="909" t="s">
        <v>25</v>
      </c>
      <c r="B13" s="910"/>
      <c r="C13" s="910"/>
      <c r="D13" s="911"/>
      <c r="E13" s="909">
        <v>7714734225</v>
      </c>
      <c r="F13" s="910"/>
      <c r="G13" s="910"/>
      <c r="H13" s="910"/>
      <c r="I13" s="910"/>
      <c r="J13" s="910"/>
      <c r="K13" s="910"/>
      <c r="L13" s="910"/>
      <c r="M13" s="910"/>
      <c r="N13" s="910"/>
      <c r="O13" s="910"/>
    </row>
    <row r="14" spans="1:15" ht="18" customHeight="1">
      <c r="A14" s="909" t="s">
        <v>26</v>
      </c>
      <c r="B14" s="910"/>
      <c r="C14" s="910"/>
      <c r="D14" s="911"/>
      <c r="E14" s="909">
        <v>383445001</v>
      </c>
      <c r="F14" s="910"/>
      <c r="G14" s="910"/>
      <c r="H14" s="910"/>
      <c r="I14" s="910"/>
      <c r="J14" s="910"/>
      <c r="K14" s="910"/>
      <c r="L14" s="910"/>
      <c r="M14" s="910"/>
      <c r="N14" s="910"/>
      <c r="O14" s="910"/>
    </row>
    <row r="15" spans="1:15" ht="18" customHeight="1">
      <c r="A15" s="912" t="s">
        <v>27</v>
      </c>
      <c r="B15" s="912"/>
      <c r="C15" s="912"/>
      <c r="D15" s="912"/>
      <c r="E15" s="909">
        <v>25226501000</v>
      </c>
      <c r="F15" s="910"/>
      <c r="G15" s="910"/>
      <c r="H15" s="910"/>
      <c r="I15" s="910"/>
      <c r="J15" s="910"/>
      <c r="K15" s="910"/>
      <c r="L15" s="910"/>
      <c r="M15" s="910"/>
      <c r="N15" s="910"/>
      <c r="O15" s="910"/>
    </row>
    <row r="16" spans="1:15" ht="18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82"/>
      <c r="M16" s="82"/>
      <c r="N16" s="32"/>
      <c r="O16" s="32"/>
    </row>
    <row r="17" spans="1:15" ht="12.75" customHeight="1">
      <c r="A17" s="916" t="s">
        <v>4</v>
      </c>
      <c r="B17" s="916" t="s">
        <v>5</v>
      </c>
      <c r="C17" s="916" t="s">
        <v>6</v>
      </c>
      <c r="D17" s="935" t="s">
        <v>28</v>
      </c>
      <c r="E17" s="936"/>
      <c r="F17" s="936"/>
      <c r="G17" s="936"/>
      <c r="H17" s="936"/>
      <c r="I17" s="936"/>
      <c r="J17" s="936"/>
      <c r="K17" s="936"/>
      <c r="L17" s="936"/>
      <c r="M17" s="937"/>
      <c r="N17" s="916" t="s">
        <v>19</v>
      </c>
      <c r="O17" s="921" t="s">
        <v>20</v>
      </c>
    </row>
    <row r="18" spans="1:15" s="7" customFormat="1" ht="42" customHeight="1">
      <c r="A18" s="917"/>
      <c r="B18" s="917"/>
      <c r="C18" s="917"/>
      <c r="D18" s="938" t="s">
        <v>7</v>
      </c>
      <c r="E18" s="921" t="s">
        <v>8</v>
      </c>
      <c r="F18" s="923" t="s">
        <v>9</v>
      </c>
      <c r="G18" s="924"/>
      <c r="H18" s="921" t="s">
        <v>12</v>
      </c>
      <c r="I18" s="923" t="s">
        <v>13</v>
      </c>
      <c r="J18" s="924"/>
      <c r="K18" s="916" t="s">
        <v>30</v>
      </c>
      <c r="L18" s="925" t="s">
        <v>16</v>
      </c>
      <c r="M18" s="926"/>
      <c r="N18" s="917"/>
      <c r="O18" s="918"/>
    </row>
    <row r="19" spans="1:15" s="7" customFormat="1" ht="93.75" customHeight="1">
      <c r="A19" s="918"/>
      <c r="B19" s="918"/>
      <c r="C19" s="918"/>
      <c r="D19" s="939"/>
      <c r="E19" s="934"/>
      <c r="F19" s="44" t="s">
        <v>10</v>
      </c>
      <c r="G19" s="33" t="s">
        <v>11</v>
      </c>
      <c r="H19" s="934"/>
      <c r="I19" s="34" t="s">
        <v>14</v>
      </c>
      <c r="J19" s="34" t="s">
        <v>15</v>
      </c>
      <c r="K19" s="922"/>
      <c r="L19" s="14" t="s">
        <v>17</v>
      </c>
      <c r="M19" s="83" t="s">
        <v>18</v>
      </c>
      <c r="N19" s="918"/>
      <c r="O19" s="45" t="s">
        <v>31</v>
      </c>
    </row>
    <row r="20" spans="1:15" s="9" customFormat="1" ht="13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90">
        <v>12</v>
      </c>
      <c r="M20" s="90">
        <v>13</v>
      </c>
      <c r="N20" s="11">
        <v>14</v>
      </c>
      <c r="O20" s="11">
        <v>15</v>
      </c>
    </row>
    <row r="21" spans="1:15" s="9" customFormat="1" ht="13.5" customHeight="1">
      <c r="A21" s="927" t="s">
        <v>153</v>
      </c>
      <c r="B21" s="927"/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</row>
    <row r="22" spans="1:15" s="75" customFormat="1" ht="55.5" customHeight="1">
      <c r="A22" s="111">
        <v>1</v>
      </c>
      <c r="B22" s="111" t="s">
        <v>53</v>
      </c>
      <c r="C22" s="111">
        <v>2924133</v>
      </c>
      <c r="D22" s="713" t="s">
        <v>1366</v>
      </c>
      <c r="E22" s="714" t="s">
        <v>125</v>
      </c>
      <c r="F22" s="112">
        <v>796</v>
      </c>
      <c r="G22" s="715" t="s">
        <v>37</v>
      </c>
      <c r="H22" s="716">
        <v>2</v>
      </c>
      <c r="I22" s="113">
        <v>25226501000</v>
      </c>
      <c r="J22" s="42" t="s">
        <v>52</v>
      </c>
      <c r="K22" s="112">
        <v>278</v>
      </c>
      <c r="L22" s="714" t="s">
        <v>245</v>
      </c>
      <c r="M22" s="43" t="s">
        <v>134</v>
      </c>
      <c r="N22" s="95" t="s">
        <v>56</v>
      </c>
      <c r="O22" s="714" t="s">
        <v>57</v>
      </c>
    </row>
    <row r="23" spans="1:15" s="75" customFormat="1" ht="53.25" customHeight="1">
      <c r="A23" s="30">
        <v>2</v>
      </c>
      <c r="B23" s="30" t="s">
        <v>53</v>
      </c>
      <c r="C23" s="30">
        <v>2924135</v>
      </c>
      <c r="D23" s="57" t="s">
        <v>1367</v>
      </c>
      <c r="E23" s="28" t="s">
        <v>125</v>
      </c>
      <c r="F23" s="37">
        <v>796</v>
      </c>
      <c r="G23" s="22" t="s">
        <v>37</v>
      </c>
      <c r="H23" s="50">
        <v>2</v>
      </c>
      <c r="I23" s="74">
        <v>25226501000</v>
      </c>
      <c r="J23" s="26" t="s">
        <v>52</v>
      </c>
      <c r="K23" s="37">
        <v>326</v>
      </c>
      <c r="L23" s="28" t="s">
        <v>245</v>
      </c>
      <c r="M23" s="27" t="s">
        <v>134</v>
      </c>
      <c r="N23" s="67" t="s">
        <v>56</v>
      </c>
      <c r="O23" s="28" t="s">
        <v>58</v>
      </c>
    </row>
    <row r="24" spans="1:15" s="75" customFormat="1" ht="51" customHeight="1">
      <c r="A24" s="30">
        <v>3</v>
      </c>
      <c r="B24" s="30" t="s">
        <v>53</v>
      </c>
      <c r="C24" s="30">
        <v>2924133</v>
      </c>
      <c r="D24" s="57" t="s">
        <v>1368</v>
      </c>
      <c r="E24" s="28" t="s">
        <v>125</v>
      </c>
      <c r="F24" s="37">
        <v>796</v>
      </c>
      <c r="G24" s="22" t="s">
        <v>37</v>
      </c>
      <c r="H24" s="50">
        <v>2</v>
      </c>
      <c r="I24" s="74">
        <v>25226501000</v>
      </c>
      <c r="J24" s="26" t="s">
        <v>52</v>
      </c>
      <c r="K24" s="37">
        <v>596</v>
      </c>
      <c r="L24" s="28" t="s">
        <v>245</v>
      </c>
      <c r="M24" s="27" t="s">
        <v>134</v>
      </c>
      <c r="N24" s="67" t="s">
        <v>56</v>
      </c>
      <c r="O24" s="28" t="s">
        <v>57</v>
      </c>
    </row>
    <row r="25" spans="1:15" s="75" customFormat="1" ht="51" customHeight="1">
      <c r="A25" s="30">
        <v>4</v>
      </c>
      <c r="B25" s="30" t="s">
        <v>53</v>
      </c>
      <c r="C25" s="30">
        <v>2513403</v>
      </c>
      <c r="D25" s="57" t="s">
        <v>1369</v>
      </c>
      <c r="E25" s="28" t="s">
        <v>125</v>
      </c>
      <c r="F25" s="37">
        <v>796</v>
      </c>
      <c r="G25" s="22" t="s">
        <v>37</v>
      </c>
      <c r="H25" s="51">
        <v>2</v>
      </c>
      <c r="I25" s="74">
        <v>25226501000</v>
      </c>
      <c r="J25" s="26" t="s">
        <v>52</v>
      </c>
      <c r="K25" s="37">
        <v>170</v>
      </c>
      <c r="L25" s="28" t="s">
        <v>245</v>
      </c>
      <c r="M25" s="27" t="s">
        <v>134</v>
      </c>
      <c r="N25" s="67" t="s">
        <v>56</v>
      </c>
      <c r="O25" s="28" t="s">
        <v>58</v>
      </c>
    </row>
    <row r="26" spans="1:15" s="75" customFormat="1" ht="53.25" customHeight="1">
      <c r="A26" s="30">
        <v>5</v>
      </c>
      <c r="B26" s="30" t="s">
        <v>53</v>
      </c>
      <c r="C26" s="30">
        <v>2513403</v>
      </c>
      <c r="D26" s="57" t="s">
        <v>1370</v>
      </c>
      <c r="E26" s="28" t="s">
        <v>125</v>
      </c>
      <c r="F26" s="37">
        <v>796</v>
      </c>
      <c r="G26" s="22" t="s">
        <v>37</v>
      </c>
      <c r="H26" s="51">
        <v>2</v>
      </c>
      <c r="I26" s="74">
        <v>25226501000</v>
      </c>
      <c r="J26" s="26" t="s">
        <v>52</v>
      </c>
      <c r="K26" s="37">
        <v>164</v>
      </c>
      <c r="L26" s="28" t="s">
        <v>245</v>
      </c>
      <c r="M26" s="27" t="s">
        <v>134</v>
      </c>
      <c r="N26" s="67" t="s">
        <v>56</v>
      </c>
      <c r="O26" s="28" t="s">
        <v>57</v>
      </c>
    </row>
    <row r="27" spans="1:15" s="75" customFormat="1" ht="54" customHeight="1">
      <c r="A27" s="30">
        <v>6</v>
      </c>
      <c r="B27" s="30" t="s">
        <v>53</v>
      </c>
      <c r="C27" s="30">
        <v>2513403</v>
      </c>
      <c r="D27" s="57" t="s">
        <v>1371</v>
      </c>
      <c r="E27" s="28" t="s">
        <v>125</v>
      </c>
      <c r="F27" s="37">
        <v>796</v>
      </c>
      <c r="G27" s="22" t="s">
        <v>37</v>
      </c>
      <c r="H27" s="51">
        <v>2</v>
      </c>
      <c r="I27" s="74">
        <v>25226501000</v>
      </c>
      <c r="J27" s="26" t="s">
        <v>52</v>
      </c>
      <c r="K27" s="37">
        <v>164</v>
      </c>
      <c r="L27" s="28" t="s">
        <v>245</v>
      </c>
      <c r="M27" s="27" t="s">
        <v>134</v>
      </c>
      <c r="N27" s="67" t="s">
        <v>56</v>
      </c>
      <c r="O27" s="28" t="s">
        <v>58</v>
      </c>
    </row>
    <row r="28" spans="1:15" s="75" customFormat="1" ht="51.75" customHeight="1">
      <c r="A28" s="30">
        <v>7</v>
      </c>
      <c r="B28" s="30" t="s">
        <v>53</v>
      </c>
      <c r="C28" s="30">
        <v>3161211</v>
      </c>
      <c r="D28" s="57" t="s">
        <v>1372</v>
      </c>
      <c r="E28" s="28" t="s">
        <v>125</v>
      </c>
      <c r="F28" s="37">
        <v>839</v>
      </c>
      <c r="G28" s="22" t="s">
        <v>38</v>
      </c>
      <c r="H28" s="51">
        <v>4</v>
      </c>
      <c r="I28" s="74">
        <v>25226501000</v>
      </c>
      <c r="J28" s="26" t="s">
        <v>52</v>
      </c>
      <c r="K28" s="37">
        <v>640</v>
      </c>
      <c r="L28" s="28" t="s">
        <v>245</v>
      </c>
      <c r="M28" s="27" t="s">
        <v>134</v>
      </c>
      <c r="N28" s="67" t="s">
        <v>56</v>
      </c>
      <c r="O28" s="28" t="s">
        <v>57</v>
      </c>
    </row>
    <row r="29" spans="1:15" s="75" customFormat="1" ht="53.25" customHeight="1">
      <c r="A29" s="30">
        <v>8</v>
      </c>
      <c r="B29" s="30" t="s">
        <v>53</v>
      </c>
      <c r="C29" s="30">
        <v>3150141</v>
      </c>
      <c r="D29" s="57" t="s">
        <v>1373</v>
      </c>
      <c r="E29" s="28" t="s">
        <v>125</v>
      </c>
      <c r="F29" s="37">
        <v>796</v>
      </c>
      <c r="G29" s="22" t="s">
        <v>37</v>
      </c>
      <c r="H29" s="51">
        <v>12</v>
      </c>
      <c r="I29" s="74">
        <v>25226501000</v>
      </c>
      <c r="J29" s="26" t="s">
        <v>52</v>
      </c>
      <c r="K29" s="37">
        <v>288</v>
      </c>
      <c r="L29" s="28" t="s">
        <v>245</v>
      </c>
      <c r="M29" s="27" t="s">
        <v>134</v>
      </c>
      <c r="N29" s="67" t="s">
        <v>56</v>
      </c>
      <c r="O29" s="28" t="s">
        <v>58</v>
      </c>
    </row>
    <row r="30" spans="1:15" s="75" customFormat="1" ht="54" customHeight="1">
      <c r="A30" s="30">
        <v>9</v>
      </c>
      <c r="B30" s="30" t="s">
        <v>53</v>
      </c>
      <c r="C30" s="30">
        <v>3150141</v>
      </c>
      <c r="D30" s="57" t="s">
        <v>1374</v>
      </c>
      <c r="E30" s="28" t="s">
        <v>125</v>
      </c>
      <c r="F30" s="37">
        <v>796</v>
      </c>
      <c r="G30" s="22" t="s">
        <v>37</v>
      </c>
      <c r="H30" s="51">
        <v>36</v>
      </c>
      <c r="I30" s="74">
        <v>25226501000</v>
      </c>
      <c r="J30" s="26" t="s">
        <v>52</v>
      </c>
      <c r="K30" s="37">
        <v>612</v>
      </c>
      <c r="L30" s="28" t="s">
        <v>245</v>
      </c>
      <c r="M30" s="27" t="s">
        <v>134</v>
      </c>
      <c r="N30" s="67" t="s">
        <v>56</v>
      </c>
      <c r="O30" s="28" t="s">
        <v>57</v>
      </c>
    </row>
    <row r="31" spans="1:15" s="75" customFormat="1" ht="55.5" customHeight="1">
      <c r="A31" s="30">
        <v>10</v>
      </c>
      <c r="B31" s="30" t="s">
        <v>53</v>
      </c>
      <c r="C31" s="30">
        <v>3430202</v>
      </c>
      <c r="D31" s="57" t="s">
        <v>1375</v>
      </c>
      <c r="E31" s="28" t="s">
        <v>125</v>
      </c>
      <c r="F31" s="37">
        <v>796</v>
      </c>
      <c r="G31" s="22" t="s">
        <v>37</v>
      </c>
      <c r="H31" s="51">
        <v>4</v>
      </c>
      <c r="I31" s="74">
        <v>25226501000</v>
      </c>
      <c r="J31" s="26" t="s">
        <v>52</v>
      </c>
      <c r="K31" s="37">
        <v>26000</v>
      </c>
      <c r="L31" s="28" t="s">
        <v>245</v>
      </c>
      <c r="M31" s="27" t="s">
        <v>134</v>
      </c>
      <c r="N31" s="67" t="s">
        <v>56</v>
      </c>
      <c r="O31" s="28" t="s">
        <v>58</v>
      </c>
    </row>
    <row r="32" spans="1:15" s="75" customFormat="1" ht="52.5" customHeight="1">
      <c r="A32" s="30">
        <v>11</v>
      </c>
      <c r="B32" s="30" t="s">
        <v>53</v>
      </c>
      <c r="C32" s="30">
        <v>3430202</v>
      </c>
      <c r="D32" s="57" t="s">
        <v>1376</v>
      </c>
      <c r="E32" s="28" t="s">
        <v>125</v>
      </c>
      <c r="F32" s="37">
        <v>796</v>
      </c>
      <c r="G32" s="22" t="s">
        <v>37</v>
      </c>
      <c r="H32" s="51">
        <v>8</v>
      </c>
      <c r="I32" s="74">
        <v>25226501000</v>
      </c>
      <c r="J32" s="26" t="s">
        <v>52</v>
      </c>
      <c r="K32" s="37">
        <v>12880</v>
      </c>
      <c r="L32" s="28" t="s">
        <v>245</v>
      </c>
      <c r="M32" s="27" t="s">
        <v>134</v>
      </c>
      <c r="N32" s="67" t="s">
        <v>56</v>
      </c>
      <c r="O32" s="28" t="s">
        <v>57</v>
      </c>
    </row>
    <row r="33" spans="1:15" s="75" customFormat="1" ht="54" customHeight="1">
      <c r="A33" s="30">
        <v>12</v>
      </c>
      <c r="B33" s="30" t="s">
        <v>53</v>
      </c>
      <c r="C33" s="30">
        <v>3430202</v>
      </c>
      <c r="D33" s="57" t="s">
        <v>1377</v>
      </c>
      <c r="E33" s="28" t="s">
        <v>125</v>
      </c>
      <c r="F33" s="37">
        <v>796</v>
      </c>
      <c r="G33" s="22" t="s">
        <v>37</v>
      </c>
      <c r="H33" s="51">
        <v>1</v>
      </c>
      <c r="I33" s="74">
        <v>25226501000</v>
      </c>
      <c r="J33" s="26" t="s">
        <v>52</v>
      </c>
      <c r="K33" s="37">
        <v>600</v>
      </c>
      <c r="L33" s="28" t="s">
        <v>245</v>
      </c>
      <c r="M33" s="27" t="s">
        <v>134</v>
      </c>
      <c r="N33" s="67" t="s">
        <v>56</v>
      </c>
      <c r="O33" s="28" t="s">
        <v>58</v>
      </c>
    </row>
    <row r="34" spans="1:15" s="75" customFormat="1" ht="54.75" customHeight="1">
      <c r="A34" s="30">
        <v>13</v>
      </c>
      <c r="B34" s="30" t="s">
        <v>53</v>
      </c>
      <c r="C34" s="30">
        <v>3430202</v>
      </c>
      <c r="D34" s="57" t="s">
        <v>1378</v>
      </c>
      <c r="E34" s="28" t="s">
        <v>125</v>
      </c>
      <c r="F34" s="37">
        <v>796</v>
      </c>
      <c r="G34" s="22" t="s">
        <v>37</v>
      </c>
      <c r="H34" s="51">
        <v>1</v>
      </c>
      <c r="I34" s="74">
        <v>25226501000</v>
      </c>
      <c r="J34" s="26" t="s">
        <v>52</v>
      </c>
      <c r="K34" s="37">
        <v>6900</v>
      </c>
      <c r="L34" s="28" t="s">
        <v>245</v>
      </c>
      <c r="M34" s="27" t="s">
        <v>134</v>
      </c>
      <c r="N34" s="67" t="s">
        <v>56</v>
      </c>
      <c r="O34" s="28" t="s">
        <v>57</v>
      </c>
    </row>
    <row r="35" spans="1:15" s="75" customFormat="1" ht="54.75" customHeight="1">
      <c r="A35" s="30">
        <v>14</v>
      </c>
      <c r="B35" s="30" t="s">
        <v>53</v>
      </c>
      <c r="C35" s="30">
        <v>3430202</v>
      </c>
      <c r="D35" s="57" t="s">
        <v>1379</v>
      </c>
      <c r="E35" s="28" t="s">
        <v>125</v>
      </c>
      <c r="F35" s="37">
        <v>796</v>
      </c>
      <c r="G35" s="22" t="s">
        <v>37</v>
      </c>
      <c r="H35" s="51">
        <v>4</v>
      </c>
      <c r="I35" s="74">
        <v>25226501000</v>
      </c>
      <c r="J35" s="26" t="s">
        <v>52</v>
      </c>
      <c r="K35" s="37">
        <v>760</v>
      </c>
      <c r="L35" s="28" t="s">
        <v>245</v>
      </c>
      <c r="M35" s="27" t="s">
        <v>134</v>
      </c>
      <c r="N35" s="67" t="s">
        <v>56</v>
      </c>
      <c r="O35" s="28" t="s">
        <v>58</v>
      </c>
    </row>
    <row r="36" spans="1:15" s="75" customFormat="1" ht="54" customHeight="1">
      <c r="A36" s="30">
        <v>15</v>
      </c>
      <c r="B36" s="30" t="s">
        <v>53</v>
      </c>
      <c r="C36" s="30">
        <v>3430202</v>
      </c>
      <c r="D36" s="57" t="s">
        <v>1380</v>
      </c>
      <c r="E36" s="28" t="s">
        <v>125</v>
      </c>
      <c r="F36" s="37">
        <v>796</v>
      </c>
      <c r="G36" s="22" t="s">
        <v>37</v>
      </c>
      <c r="H36" s="51">
        <v>2</v>
      </c>
      <c r="I36" s="74">
        <v>25226501000</v>
      </c>
      <c r="J36" s="26" t="s">
        <v>52</v>
      </c>
      <c r="K36" s="37">
        <v>2200</v>
      </c>
      <c r="L36" s="28" t="s">
        <v>245</v>
      </c>
      <c r="M36" s="27" t="s">
        <v>134</v>
      </c>
      <c r="N36" s="67" t="s">
        <v>56</v>
      </c>
      <c r="O36" s="28" t="s">
        <v>57</v>
      </c>
    </row>
    <row r="37" spans="1:15" s="75" customFormat="1" ht="54" customHeight="1">
      <c r="A37" s="30">
        <v>16</v>
      </c>
      <c r="B37" s="30" t="s">
        <v>53</v>
      </c>
      <c r="C37" s="30">
        <v>3430202</v>
      </c>
      <c r="D37" s="57" t="s">
        <v>1381</v>
      </c>
      <c r="E37" s="28" t="s">
        <v>125</v>
      </c>
      <c r="F37" s="37">
        <v>796</v>
      </c>
      <c r="G37" s="22" t="s">
        <v>37</v>
      </c>
      <c r="H37" s="51">
        <v>2</v>
      </c>
      <c r="I37" s="74">
        <v>25226501000</v>
      </c>
      <c r="J37" s="26" t="s">
        <v>52</v>
      </c>
      <c r="K37" s="37">
        <v>1800</v>
      </c>
      <c r="L37" s="28" t="s">
        <v>245</v>
      </c>
      <c r="M37" s="27" t="s">
        <v>134</v>
      </c>
      <c r="N37" s="67" t="s">
        <v>56</v>
      </c>
      <c r="O37" s="28" t="s">
        <v>58</v>
      </c>
    </row>
    <row r="38" spans="1:15" s="75" customFormat="1" ht="54" customHeight="1">
      <c r="A38" s="30">
        <v>17</v>
      </c>
      <c r="B38" s="30" t="s">
        <v>53</v>
      </c>
      <c r="C38" s="30">
        <v>3430202</v>
      </c>
      <c r="D38" s="57" t="s">
        <v>1382</v>
      </c>
      <c r="E38" s="28" t="s">
        <v>125</v>
      </c>
      <c r="F38" s="37">
        <v>796</v>
      </c>
      <c r="G38" s="22" t="s">
        <v>37</v>
      </c>
      <c r="H38" s="51">
        <v>2</v>
      </c>
      <c r="I38" s="74">
        <v>25226501000</v>
      </c>
      <c r="J38" s="26" t="s">
        <v>52</v>
      </c>
      <c r="K38" s="37">
        <v>1800</v>
      </c>
      <c r="L38" s="28" t="s">
        <v>245</v>
      </c>
      <c r="M38" s="27" t="s">
        <v>134</v>
      </c>
      <c r="N38" s="67" t="s">
        <v>56</v>
      </c>
      <c r="O38" s="28" t="s">
        <v>57</v>
      </c>
    </row>
    <row r="39" spans="1:15" s="75" customFormat="1" ht="55.5" customHeight="1">
      <c r="A39" s="30">
        <v>18</v>
      </c>
      <c r="B39" s="30" t="s">
        <v>53</v>
      </c>
      <c r="C39" s="30">
        <v>3430206</v>
      </c>
      <c r="D39" s="57" t="s">
        <v>1383</v>
      </c>
      <c r="E39" s="28" t="s">
        <v>125</v>
      </c>
      <c r="F39" s="37">
        <v>796</v>
      </c>
      <c r="G39" s="22" t="s">
        <v>37</v>
      </c>
      <c r="H39" s="51">
        <v>1</v>
      </c>
      <c r="I39" s="74">
        <v>25226501000</v>
      </c>
      <c r="J39" s="26" t="s">
        <v>52</v>
      </c>
      <c r="K39" s="37">
        <v>6359</v>
      </c>
      <c r="L39" s="28" t="s">
        <v>245</v>
      </c>
      <c r="M39" s="27" t="s">
        <v>134</v>
      </c>
      <c r="N39" s="67" t="s">
        <v>56</v>
      </c>
      <c r="O39" s="28" t="s">
        <v>58</v>
      </c>
    </row>
    <row r="40" spans="1:15" s="75" customFormat="1" ht="52.5" customHeight="1">
      <c r="A40" s="30">
        <v>19</v>
      </c>
      <c r="B40" s="30" t="s">
        <v>53</v>
      </c>
      <c r="C40" s="30">
        <v>3430206</v>
      </c>
      <c r="D40" s="57" t="s">
        <v>1384</v>
      </c>
      <c r="E40" s="28" t="s">
        <v>125</v>
      </c>
      <c r="F40" s="37">
        <v>796</v>
      </c>
      <c r="G40" s="22" t="s">
        <v>37</v>
      </c>
      <c r="H40" s="51">
        <v>1</v>
      </c>
      <c r="I40" s="74">
        <v>25226501000</v>
      </c>
      <c r="J40" s="26" t="s">
        <v>52</v>
      </c>
      <c r="K40" s="37">
        <v>4365</v>
      </c>
      <c r="L40" s="28" t="s">
        <v>245</v>
      </c>
      <c r="M40" s="27" t="s">
        <v>134</v>
      </c>
      <c r="N40" s="67" t="s">
        <v>56</v>
      </c>
      <c r="O40" s="28" t="s">
        <v>57</v>
      </c>
    </row>
    <row r="41" spans="1:15" s="75" customFormat="1" ht="53.25" customHeight="1">
      <c r="A41" s="30">
        <v>20</v>
      </c>
      <c r="B41" s="30" t="s">
        <v>53</v>
      </c>
      <c r="C41" s="30">
        <v>3430206</v>
      </c>
      <c r="D41" s="57" t="s">
        <v>1385</v>
      </c>
      <c r="E41" s="28" t="s">
        <v>125</v>
      </c>
      <c r="F41" s="37">
        <v>796</v>
      </c>
      <c r="G41" s="22" t="s">
        <v>37</v>
      </c>
      <c r="H41" s="51">
        <v>1</v>
      </c>
      <c r="I41" s="74">
        <v>25226501000</v>
      </c>
      <c r="J41" s="26" t="s">
        <v>52</v>
      </c>
      <c r="K41" s="37">
        <v>3616</v>
      </c>
      <c r="L41" s="28" t="s">
        <v>245</v>
      </c>
      <c r="M41" s="27" t="s">
        <v>134</v>
      </c>
      <c r="N41" s="67" t="s">
        <v>56</v>
      </c>
      <c r="O41" s="28" t="s">
        <v>58</v>
      </c>
    </row>
    <row r="42" spans="1:15" s="75" customFormat="1" ht="56.25" customHeight="1">
      <c r="A42" s="30">
        <v>21</v>
      </c>
      <c r="B42" s="30" t="s">
        <v>53</v>
      </c>
      <c r="C42" s="30">
        <v>3430206</v>
      </c>
      <c r="D42" s="57" t="s">
        <v>1386</v>
      </c>
      <c r="E42" s="28" t="s">
        <v>125</v>
      </c>
      <c r="F42" s="37">
        <v>796</v>
      </c>
      <c r="G42" s="22" t="s">
        <v>37</v>
      </c>
      <c r="H42" s="51">
        <v>1</v>
      </c>
      <c r="I42" s="74">
        <v>25226501000</v>
      </c>
      <c r="J42" s="26" t="s">
        <v>52</v>
      </c>
      <c r="K42" s="37">
        <v>1100</v>
      </c>
      <c r="L42" s="28" t="s">
        <v>245</v>
      </c>
      <c r="M42" s="27" t="s">
        <v>134</v>
      </c>
      <c r="N42" s="67" t="s">
        <v>56</v>
      </c>
      <c r="O42" s="28" t="s">
        <v>57</v>
      </c>
    </row>
    <row r="43" spans="1:15" s="75" customFormat="1" ht="55.5" customHeight="1">
      <c r="A43" s="30">
        <v>22</v>
      </c>
      <c r="B43" s="30" t="s">
        <v>53</v>
      </c>
      <c r="C43" s="30">
        <v>3430206</v>
      </c>
      <c r="D43" s="57" t="s">
        <v>1387</v>
      </c>
      <c r="E43" s="28" t="s">
        <v>125</v>
      </c>
      <c r="F43" s="37">
        <v>796</v>
      </c>
      <c r="G43" s="22" t="s">
        <v>37</v>
      </c>
      <c r="H43" s="51">
        <v>1</v>
      </c>
      <c r="I43" s="74">
        <v>25226501000</v>
      </c>
      <c r="J43" s="26" t="s">
        <v>52</v>
      </c>
      <c r="K43" s="37">
        <v>1100</v>
      </c>
      <c r="L43" s="28" t="s">
        <v>245</v>
      </c>
      <c r="M43" s="27" t="s">
        <v>134</v>
      </c>
      <c r="N43" s="67" t="s">
        <v>56</v>
      </c>
      <c r="O43" s="28" t="s">
        <v>58</v>
      </c>
    </row>
    <row r="44" spans="1:15" s="75" customFormat="1" ht="51.75" customHeight="1">
      <c r="A44" s="30">
        <v>23</v>
      </c>
      <c r="B44" s="30" t="s">
        <v>53</v>
      </c>
      <c r="C44" s="30">
        <v>3430205</v>
      </c>
      <c r="D44" s="57" t="s">
        <v>1388</v>
      </c>
      <c r="E44" s="28" t="s">
        <v>125</v>
      </c>
      <c r="F44" s="37">
        <v>796</v>
      </c>
      <c r="G44" s="22" t="s">
        <v>37</v>
      </c>
      <c r="H44" s="51">
        <v>2</v>
      </c>
      <c r="I44" s="74">
        <v>25226501000</v>
      </c>
      <c r="J44" s="26" t="s">
        <v>52</v>
      </c>
      <c r="K44" s="37">
        <v>3600</v>
      </c>
      <c r="L44" s="28" t="s">
        <v>245</v>
      </c>
      <c r="M44" s="27" t="s">
        <v>134</v>
      </c>
      <c r="N44" s="67" t="s">
        <v>56</v>
      </c>
      <c r="O44" s="28" t="s">
        <v>57</v>
      </c>
    </row>
    <row r="45" spans="1:15" s="75" customFormat="1" ht="56.25" customHeight="1">
      <c r="A45" s="30">
        <v>24</v>
      </c>
      <c r="B45" s="30" t="s">
        <v>53</v>
      </c>
      <c r="C45" s="30">
        <v>3430111</v>
      </c>
      <c r="D45" s="57" t="s">
        <v>1389</v>
      </c>
      <c r="E45" s="28" t="s">
        <v>125</v>
      </c>
      <c r="F45" s="37">
        <v>796</v>
      </c>
      <c r="G45" s="22" t="s">
        <v>37</v>
      </c>
      <c r="H45" s="51">
        <v>1</v>
      </c>
      <c r="I45" s="74">
        <v>25226501000</v>
      </c>
      <c r="J45" s="26" t="s">
        <v>52</v>
      </c>
      <c r="K45" s="37">
        <v>5500</v>
      </c>
      <c r="L45" s="28" t="s">
        <v>245</v>
      </c>
      <c r="M45" s="27" t="s">
        <v>134</v>
      </c>
      <c r="N45" s="67" t="s">
        <v>56</v>
      </c>
      <c r="O45" s="28" t="s">
        <v>58</v>
      </c>
    </row>
    <row r="46" spans="1:15" s="75" customFormat="1" ht="52.5" customHeight="1">
      <c r="A46" s="30">
        <v>25</v>
      </c>
      <c r="B46" s="30" t="s">
        <v>53</v>
      </c>
      <c r="C46" s="30">
        <v>3430206</v>
      </c>
      <c r="D46" s="57" t="s">
        <v>1390</v>
      </c>
      <c r="E46" s="28" t="s">
        <v>125</v>
      </c>
      <c r="F46" s="37">
        <v>796</v>
      </c>
      <c r="G46" s="22" t="s">
        <v>37</v>
      </c>
      <c r="H46" s="51">
        <v>1</v>
      </c>
      <c r="I46" s="74">
        <v>25226501000</v>
      </c>
      <c r="J46" s="26" t="s">
        <v>52</v>
      </c>
      <c r="K46" s="37">
        <v>3900</v>
      </c>
      <c r="L46" s="28" t="s">
        <v>245</v>
      </c>
      <c r="M46" s="27" t="s">
        <v>134</v>
      </c>
      <c r="N46" s="67" t="s">
        <v>56</v>
      </c>
      <c r="O46" s="28" t="s">
        <v>57</v>
      </c>
    </row>
    <row r="47" spans="1:15" s="75" customFormat="1" ht="55.5" customHeight="1">
      <c r="A47" s="30">
        <v>26</v>
      </c>
      <c r="B47" s="30" t="s">
        <v>53</v>
      </c>
      <c r="C47" s="30">
        <v>3430206</v>
      </c>
      <c r="D47" s="57" t="s">
        <v>1391</v>
      </c>
      <c r="E47" s="28" t="s">
        <v>125</v>
      </c>
      <c r="F47" s="37">
        <v>796</v>
      </c>
      <c r="G47" s="22" t="s">
        <v>37</v>
      </c>
      <c r="H47" s="51">
        <v>1</v>
      </c>
      <c r="I47" s="74">
        <v>25226501000</v>
      </c>
      <c r="J47" s="26" t="s">
        <v>52</v>
      </c>
      <c r="K47" s="37">
        <v>2900</v>
      </c>
      <c r="L47" s="28" t="s">
        <v>245</v>
      </c>
      <c r="M47" s="27" t="s">
        <v>134</v>
      </c>
      <c r="N47" s="67" t="s">
        <v>56</v>
      </c>
      <c r="O47" s="28" t="s">
        <v>58</v>
      </c>
    </row>
    <row r="48" spans="1:15" s="75" customFormat="1" ht="55.5" customHeight="1">
      <c r="A48" s="30">
        <v>27</v>
      </c>
      <c r="B48" s="30" t="s">
        <v>53</v>
      </c>
      <c r="C48" s="30">
        <v>3430202</v>
      </c>
      <c r="D48" s="57" t="s">
        <v>1392</v>
      </c>
      <c r="E48" s="28" t="s">
        <v>125</v>
      </c>
      <c r="F48" s="37">
        <v>796</v>
      </c>
      <c r="G48" s="22" t="s">
        <v>37</v>
      </c>
      <c r="H48" s="51">
        <v>1</v>
      </c>
      <c r="I48" s="74">
        <v>25226501000</v>
      </c>
      <c r="J48" s="26" t="s">
        <v>52</v>
      </c>
      <c r="K48" s="37">
        <v>1890</v>
      </c>
      <c r="L48" s="28" t="s">
        <v>245</v>
      </c>
      <c r="M48" s="27" t="s">
        <v>134</v>
      </c>
      <c r="N48" s="67" t="s">
        <v>56</v>
      </c>
      <c r="O48" s="28" t="s">
        <v>57</v>
      </c>
    </row>
    <row r="49" spans="1:15" s="75" customFormat="1" ht="53.25" customHeight="1">
      <c r="A49" s="30">
        <v>28</v>
      </c>
      <c r="B49" s="30" t="s">
        <v>53</v>
      </c>
      <c r="C49" s="30">
        <v>3161221</v>
      </c>
      <c r="D49" s="57" t="s">
        <v>1393</v>
      </c>
      <c r="E49" s="28" t="s">
        <v>125</v>
      </c>
      <c r="F49" s="37">
        <v>796</v>
      </c>
      <c r="G49" s="22" t="s">
        <v>37</v>
      </c>
      <c r="H49" s="51">
        <v>1</v>
      </c>
      <c r="I49" s="74">
        <v>25226501000</v>
      </c>
      <c r="J49" s="26" t="s">
        <v>52</v>
      </c>
      <c r="K49" s="37">
        <v>4800</v>
      </c>
      <c r="L49" s="28" t="s">
        <v>245</v>
      </c>
      <c r="M49" s="27" t="s">
        <v>134</v>
      </c>
      <c r="N49" s="67" t="s">
        <v>56</v>
      </c>
      <c r="O49" s="28" t="s">
        <v>58</v>
      </c>
    </row>
    <row r="50" spans="1:15" s="75" customFormat="1" ht="52.5" customHeight="1">
      <c r="A50" s="30">
        <v>29</v>
      </c>
      <c r="B50" s="30" t="s">
        <v>53</v>
      </c>
      <c r="C50" s="30">
        <v>3430202</v>
      </c>
      <c r="D50" s="57" t="s">
        <v>1394</v>
      </c>
      <c r="E50" s="28" t="s">
        <v>125</v>
      </c>
      <c r="F50" s="37">
        <v>796</v>
      </c>
      <c r="G50" s="22" t="s">
        <v>37</v>
      </c>
      <c r="H50" s="51">
        <v>4</v>
      </c>
      <c r="I50" s="74">
        <v>25226501000</v>
      </c>
      <c r="J50" s="26" t="s">
        <v>52</v>
      </c>
      <c r="K50" s="37">
        <v>1800</v>
      </c>
      <c r="L50" s="28" t="s">
        <v>245</v>
      </c>
      <c r="M50" s="27" t="s">
        <v>134</v>
      </c>
      <c r="N50" s="67" t="s">
        <v>56</v>
      </c>
      <c r="O50" s="28" t="s">
        <v>57</v>
      </c>
    </row>
    <row r="51" spans="1:15" s="75" customFormat="1" ht="53.25" customHeight="1">
      <c r="A51" s="30">
        <v>30</v>
      </c>
      <c r="B51" s="30" t="s">
        <v>53</v>
      </c>
      <c r="C51" s="30">
        <v>3430202</v>
      </c>
      <c r="D51" s="57" t="s">
        <v>1395</v>
      </c>
      <c r="E51" s="28" t="s">
        <v>125</v>
      </c>
      <c r="F51" s="37">
        <v>796</v>
      </c>
      <c r="G51" s="22" t="s">
        <v>37</v>
      </c>
      <c r="H51" s="51">
        <v>4</v>
      </c>
      <c r="I51" s="74">
        <v>25226501000</v>
      </c>
      <c r="J51" s="26" t="s">
        <v>52</v>
      </c>
      <c r="K51" s="37">
        <v>4580</v>
      </c>
      <c r="L51" s="28" t="s">
        <v>245</v>
      </c>
      <c r="M51" s="27" t="s">
        <v>134</v>
      </c>
      <c r="N51" s="67" t="s">
        <v>56</v>
      </c>
      <c r="O51" s="28" t="s">
        <v>58</v>
      </c>
    </row>
    <row r="52" spans="1:15" s="75" customFormat="1" ht="52.5" customHeight="1">
      <c r="A52" s="30">
        <v>31</v>
      </c>
      <c r="B52" s="30" t="s">
        <v>53</v>
      </c>
      <c r="C52" s="30">
        <v>3161211</v>
      </c>
      <c r="D52" s="57" t="s">
        <v>1396</v>
      </c>
      <c r="E52" s="28" t="s">
        <v>125</v>
      </c>
      <c r="F52" s="37">
        <v>796</v>
      </c>
      <c r="G52" s="22" t="s">
        <v>37</v>
      </c>
      <c r="H52" s="51">
        <v>1</v>
      </c>
      <c r="I52" s="74">
        <v>25226501000</v>
      </c>
      <c r="J52" s="26" t="s">
        <v>52</v>
      </c>
      <c r="K52" s="37">
        <v>550</v>
      </c>
      <c r="L52" s="28" t="s">
        <v>245</v>
      </c>
      <c r="M52" s="27" t="s">
        <v>134</v>
      </c>
      <c r="N52" s="67" t="s">
        <v>56</v>
      </c>
      <c r="O52" s="28" t="s">
        <v>57</v>
      </c>
    </row>
    <row r="53" spans="1:15" s="75" customFormat="1" ht="54" customHeight="1">
      <c r="A53" s="30">
        <v>32</v>
      </c>
      <c r="B53" s="30" t="s">
        <v>53</v>
      </c>
      <c r="C53" s="30">
        <v>3161211</v>
      </c>
      <c r="D53" s="57" t="s">
        <v>1397</v>
      </c>
      <c r="E53" s="28" t="s">
        <v>125</v>
      </c>
      <c r="F53" s="37">
        <v>796</v>
      </c>
      <c r="G53" s="22" t="s">
        <v>37</v>
      </c>
      <c r="H53" s="51">
        <v>1</v>
      </c>
      <c r="I53" s="74">
        <v>25226501000</v>
      </c>
      <c r="J53" s="26" t="s">
        <v>52</v>
      </c>
      <c r="K53" s="37">
        <v>3200</v>
      </c>
      <c r="L53" s="28" t="s">
        <v>245</v>
      </c>
      <c r="M53" s="27" t="s">
        <v>134</v>
      </c>
      <c r="N53" s="67" t="s">
        <v>56</v>
      </c>
      <c r="O53" s="28" t="s">
        <v>58</v>
      </c>
    </row>
    <row r="54" spans="1:15" s="75" customFormat="1" ht="53.25" customHeight="1">
      <c r="A54" s="30">
        <v>33</v>
      </c>
      <c r="B54" s="30" t="s">
        <v>53</v>
      </c>
      <c r="C54" s="30">
        <v>3161221</v>
      </c>
      <c r="D54" s="57" t="s">
        <v>1398</v>
      </c>
      <c r="E54" s="28" t="s">
        <v>125</v>
      </c>
      <c r="F54" s="37">
        <v>796</v>
      </c>
      <c r="G54" s="22" t="s">
        <v>37</v>
      </c>
      <c r="H54" s="51">
        <v>1</v>
      </c>
      <c r="I54" s="74">
        <v>25226501000</v>
      </c>
      <c r="J54" s="26" t="s">
        <v>52</v>
      </c>
      <c r="K54" s="37">
        <v>4500</v>
      </c>
      <c r="L54" s="28" t="s">
        <v>245</v>
      </c>
      <c r="M54" s="27" t="s">
        <v>134</v>
      </c>
      <c r="N54" s="67" t="s">
        <v>56</v>
      </c>
      <c r="O54" s="28" t="s">
        <v>57</v>
      </c>
    </row>
    <row r="55" spans="1:15" s="75" customFormat="1" ht="54.75" customHeight="1">
      <c r="A55" s="30">
        <v>34</v>
      </c>
      <c r="B55" s="30" t="s">
        <v>53</v>
      </c>
      <c r="C55" s="30">
        <v>3430202</v>
      </c>
      <c r="D55" s="57" t="s">
        <v>1399</v>
      </c>
      <c r="E55" s="28" t="s">
        <v>125</v>
      </c>
      <c r="F55" s="37">
        <v>839</v>
      </c>
      <c r="G55" s="22" t="s">
        <v>1400</v>
      </c>
      <c r="H55" s="51">
        <v>1</v>
      </c>
      <c r="I55" s="74">
        <v>25226501000</v>
      </c>
      <c r="J55" s="26" t="s">
        <v>52</v>
      </c>
      <c r="K55" s="37">
        <v>1119</v>
      </c>
      <c r="L55" s="28" t="s">
        <v>245</v>
      </c>
      <c r="M55" s="27" t="s">
        <v>134</v>
      </c>
      <c r="N55" s="67" t="s">
        <v>56</v>
      </c>
      <c r="O55" s="28" t="s">
        <v>58</v>
      </c>
    </row>
    <row r="56" spans="1:15" s="75" customFormat="1" ht="53.25" customHeight="1">
      <c r="A56" s="30">
        <v>35</v>
      </c>
      <c r="B56" s="30" t="s">
        <v>53</v>
      </c>
      <c r="C56" s="30">
        <v>3430202</v>
      </c>
      <c r="D56" s="57" t="s">
        <v>1401</v>
      </c>
      <c r="E56" s="28" t="s">
        <v>125</v>
      </c>
      <c r="F56" s="37">
        <v>839</v>
      </c>
      <c r="G56" s="22" t="s">
        <v>1400</v>
      </c>
      <c r="H56" s="51">
        <v>1</v>
      </c>
      <c r="I56" s="74">
        <v>25226501000</v>
      </c>
      <c r="J56" s="26" t="s">
        <v>52</v>
      </c>
      <c r="K56" s="37">
        <v>900</v>
      </c>
      <c r="L56" s="28" t="s">
        <v>245</v>
      </c>
      <c r="M56" s="27" t="s">
        <v>134</v>
      </c>
      <c r="N56" s="67" t="s">
        <v>56</v>
      </c>
      <c r="O56" s="28" t="s">
        <v>57</v>
      </c>
    </row>
    <row r="57" spans="1:15" s="75" customFormat="1" ht="54.75" customHeight="1">
      <c r="A57" s="30">
        <v>36</v>
      </c>
      <c r="B57" s="30" t="s">
        <v>53</v>
      </c>
      <c r="C57" s="30">
        <v>3430205</v>
      </c>
      <c r="D57" s="57" t="s">
        <v>1402</v>
      </c>
      <c r="E57" s="28" t="s">
        <v>125</v>
      </c>
      <c r="F57" s="37">
        <v>796</v>
      </c>
      <c r="G57" s="22" t="s">
        <v>37</v>
      </c>
      <c r="H57" s="51">
        <v>4</v>
      </c>
      <c r="I57" s="74">
        <v>25226501000</v>
      </c>
      <c r="J57" s="26" t="s">
        <v>52</v>
      </c>
      <c r="K57" s="37">
        <v>7200</v>
      </c>
      <c r="L57" s="28" t="s">
        <v>245</v>
      </c>
      <c r="M57" s="27" t="s">
        <v>134</v>
      </c>
      <c r="N57" s="67" t="s">
        <v>56</v>
      </c>
      <c r="O57" s="28" t="s">
        <v>58</v>
      </c>
    </row>
    <row r="58" spans="1:15" s="75" customFormat="1" ht="53.25" customHeight="1">
      <c r="A58" s="30">
        <v>37</v>
      </c>
      <c r="B58" s="30" t="s">
        <v>53</v>
      </c>
      <c r="C58" s="30">
        <v>2612121</v>
      </c>
      <c r="D58" s="57" t="s">
        <v>1403</v>
      </c>
      <c r="E58" s="28" t="s">
        <v>125</v>
      </c>
      <c r="F58" s="37">
        <v>796</v>
      </c>
      <c r="G58" s="22" t="s">
        <v>37</v>
      </c>
      <c r="H58" s="51">
        <v>1</v>
      </c>
      <c r="I58" s="74">
        <v>25226501000</v>
      </c>
      <c r="J58" s="26" t="s">
        <v>52</v>
      </c>
      <c r="K58" s="37">
        <v>7500</v>
      </c>
      <c r="L58" s="28" t="s">
        <v>245</v>
      </c>
      <c r="M58" s="27" t="s">
        <v>134</v>
      </c>
      <c r="N58" s="67" t="s">
        <v>56</v>
      </c>
      <c r="O58" s="28" t="s">
        <v>57</v>
      </c>
    </row>
    <row r="59" spans="1:15" s="75" customFormat="1" ht="51.75" customHeight="1">
      <c r="A59" s="30">
        <v>38</v>
      </c>
      <c r="B59" s="30" t="s">
        <v>53</v>
      </c>
      <c r="C59" s="30">
        <v>3430209</v>
      </c>
      <c r="D59" s="57" t="s">
        <v>1404</v>
      </c>
      <c r="E59" s="28" t="s">
        <v>125</v>
      </c>
      <c r="F59" s="37">
        <v>839</v>
      </c>
      <c r="G59" s="22" t="s">
        <v>39</v>
      </c>
      <c r="H59" s="51">
        <v>4</v>
      </c>
      <c r="I59" s="74">
        <v>25226501000</v>
      </c>
      <c r="J59" s="26" t="s">
        <v>52</v>
      </c>
      <c r="K59" s="37">
        <v>11200</v>
      </c>
      <c r="L59" s="28" t="s">
        <v>245</v>
      </c>
      <c r="M59" s="27" t="s">
        <v>134</v>
      </c>
      <c r="N59" s="67" t="s">
        <v>56</v>
      </c>
      <c r="O59" s="28" t="s">
        <v>58</v>
      </c>
    </row>
    <row r="60" spans="1:15" s="75" customFormat="1" ht="54" customHeight="1">
      <c r="A60" s="30">
        <v>39</v>
      </c>
      <c r="B60" s="30" t="s">
        <v>53</v>
      </c>
      <c r="C60" s="30">
        <v>3140211</v>
      </c>
      <c r="D60" s="698" t="s">
        <v>1405</v>
      </c>
      <c r="E60" s="28" t="s">
        <v>125</v>
      </c>
      <c r="F60" s="37">
        <v>796</v>
      </c>
      <c r="G60" s="22" t="s">
        <v>37</v>
      </c>
      <c r="H60" s="51">
        <v>2</v>
      </c>
      <c r="I60" s="74">
        <v>25226501000</v>
      </c>
      <c r="J60" s="26" t="s">
        <v>52</v>
      </c>
      <c r="K60" s="37">
        <v>17900</v>
      </c>
      <c r="L60" s="28" t="s">
        <v>245</v>
      </c>
      <c r="M60" s="27" t="s">
        <v>134</v>
      </c>
      <c r="N60" s="67" t="s">
        <v>56</v>
      </c>
      <c r="O60" s="28" t="s">
        <v>57</v>
      </c>
    </row>
    <row r="61" spans="1:15" s="75" customFormat="1" ht="53.25" customHeight="1">
      <c r="A61" s="30">
        <v>40</v>
      </c>
      <c r="B61" s="30" t="s">
        <v>53</v>
      </c>
      <c r="C61" s="30">
        <v>3140211</v>
      </c>
      <c r="D61" s="698" t="s">
        <v>1406</v>
      </c>
      <c r="E61" s="28" t="s">
        <v>125</v>
      </c>
      <c r="F61" s="37">
        <v>796</v>
      </c>
      <c r="G61" s="22" t="s">
        <v>37</v>
      </c>
      <c r="H61" s="51">
        <v>2</v>
      </c>
      <c r="I61" s="74">
        <v>25226501000</v>
      </c>
      <c r="J61" s="26" t="s">
        <v>52</v>
      </c>
      <c r="K61" s="37">
        <v>8000</v>
      </c>
      <c r="L61" s="28" t="s">
        <v>245</v>
      </c>
      <c r="M61" s="27" t="s">
        <v>134</v>
      </c>
      <c r="N61" s="67" t="s">
        <v>56</v>
      </c>
      <c r="O61" s="28" t="s">
        <v>58</v>
      </c>
    </row>
    <row r="62" spans="1:15" s="75" customFormat="1" ht="30" customHeight="1">
      <c r="A62" s="30">
        <v>41</v>
      </c>
      <c r="B62" s="30" t="s">
        <v>53</v>
      </c>
      <c r="C62" s="30">
        <v>2411413</v>
      </c>
      <c r="D62" s="58" t="s">
        <v>1407</v>
      </c>
      <c r="E62" s="28" t="s">
        <v>125</v>
      </c>
      <c r="F62" s="37">
        <v>112</v>
      </c>
      <c r="G62" s="23" t="s">
        <v>180</v>
      </c>
      <c r="H62" s="50">
        <v>100</v>
      </c>
      <c r="I62" s="74">
        <v>25226501000</v>
      </c>
      <c r="J62" s="26" t="s">
        <v>52</v>
      </c>
      <c r="K62" s="37">
        <v>8600</v>
      </c>
      <c r="L62" s="28" t="s">
        <v>245</v>
      </c>
      <c r="M62" s="27" t="s">
        <v>134</v>
      </c>
      <c r="N62" s="67" t="s">
        <v>56</v>
      </c>
      <c r="O62" s="28" t="s">
        <v>57</v>
      </c>
    </row>
    <row r="63" spans="1:15" s="75" customFormat="1" ht="25.5">
      <c r="A63" s="30">
        <v>42</v>
      </c>
      <c r="B63" s="30" t="s">
        <v>53</v>
      </c>
      <c r="C63" s="30">
        <v>2320450</v>
      </c>
      <c r="D63" s="58" t="s">
        <v>1408</v>
      </c>
      <c r="E63" s="28" t="s">
        <v>125</v>
      </c>
      <c r="F63" s="37">
        <v>166</v>
      </c>
      <c r="G63" s="23" t="s">
        <v>41</v>
      </c>
      <c r="H63" s="50">
        <v>3</v>
      </c>
      <c r="I63" s="74">
        <v>25226501000</v>
      </c>
      <c r="J63" s="26" t="s">
        <v>52</v>
      </c>
      <c r="K63" s="37">
        <v>270</v>
      </c>
      <c r="L63" s="28" t="s">
        <v>245</v>
      </c>
      <c r="M63" s="27" t="s">
        <v>134</v>
      </c>
      <c r="N63" s="67" t="s">
        <v>56</v>
      </c>
      <c r="O63" s="28" t="s">
        <v>58</v>
      </c>
    </row>
    <row r="64" spans="1:15" s="75" customFormat="1" ht="25.5">
      <c r="A64" s="30">
        <v>43</v>
      </c>
      <c r="B64" s="30" t="s">
        <v>53</v>
      </c>
      <c r="C64" s="30">
        <v>2320430</v>
      </c>
      <c r="D64" s="699" t="s">
        <v>1409</v>
      </c>
      <c r="E64" s="28" t="s">
        <v>125</v>
      </c>
      <c r="F64" s="37">
        <v>166</v>
      </c>
      <c r="G64" s="23" t="s">
        <v>41</v>
      </c>
      <c r="H64" s="50">
        <v>35</v>
      </c>
      <c r="I64" s="74">
        <v>25226501000</v>
      </c>
      <c r="J64" s="26" t="s">
        <v>52</v>
      </c>
      <c r="K64" s="37">
        <v>4550</v>
      </c>
      <c r="L64" s="28" t="s">
        <v>245</v>
      </c>
      <c r="M64" s="27" t="s">
        <v>134</v>
      </c>
      <c r="N64" s="67" t="s">
        <v>56</v>
      </c>
      <c r="O64" s="28" t="s">
        <v>57</v>
      </c>
    </row>
    <row r="65" spans="1:15" s="75" customFormat="1" ht="25.5">
      <c r="A65" s="30">
        <v>44</v>
      </c>
      <c r="B65" s="30" t="s">
        <v>53</v>
      </c>
      <c r="C65" s="30">
        <v>3722050</v>
      </c>
      <c r="D65" s="58" t="s">
        <v>1410</v>
      </c>
      <c r="E65" s="28" t="s">
        <v>125</v>
      </c>
      <c r="F65" s="37">
        <v>166</v>
      </c>
      <c r="G65" s="23" t="s">
        <v>41</v>
      </c>
      <c r="H65" s="50">
        <f>320-120</f>
        <v>200</v>
      </c>
      <c r="I65" s="74">
        <v>25226501000</v>
      </c>
      <c r="J65" s="26" t="s">
        <v>52</v>
      </c>
      <c r="K65" s="37">
        <v>13200</v>
      </c>
      <c r="L65" s="28" t="s">
        <v>245</v>
      </c>
      <c r="M65" s="27" t="s">
        <v>134</v>
      </c>
      <c r="N65" s="67" t="s">
        <v>56</v>
      </c>
      <c r="O65" s="28" t="s">
        <v>58</v>
      </c>
    </row>
    <row r="66" spans="1:15" s="75" customFormat="1" ht="25.5">
      <c r="A66" s="30">
        <v>45</v>
      </c>
      <c r="B66" s="30" t="s">
        <v>53</v>
      </c>
      <c r="C66" s="30">
        <v>1725601</v>
      </c>
      <c r="D66" s="58" t="s">
        <v>1411</v>
      </c>
      <c r="E66" s="28" t="s">
        <v>125</v>
      </c>
      <c r="F66" s="37">
        <v>6</v>
      </c>
      <c r="G66" s="23" t="s">
        <v>42</v>
      </c>
      <c r="H66" s="50">
        <v>300</v>
      </c>
      <c r="I66" s="74">
        <v>25226501000</v>
      </c>
      <c r="J66" s="26" t="s">
        <v>52</v>
      </c>
      <c r="K66" s="37">
        <v>15000</v>
      </c>
      <c r="L66" s="28" t="s">
        <v>245</v>
      </c>
      <c r="M66" s="27" t="s">
        <v>134</v>
      </c>
      <c r="N66" s="67" t="s">
        <v>56</v>
      </c>
      <c r="O66" s="28" t="s">
        <v>57</v>
      </c>
    </row>
    <row r="67" spans="1:15" s="75" customFormat="1" ht="25.5">
      <c r="A67" s="30">
        <v>46</v>
      </c>
      <c r="B67" s="30" t="s">
        <v>53</v>
      </c>
      <c r="C67" s="30">
        <v>2422129</v>
      </c>
      <c r="D67" s="57" t="s">
        <v>1412</v>
      </c>
      <c r="E67" s="28" t="s">
        <v>125</v>
      </c>
      <c r="F67" s="37">
        <v>166</v>
      </c>
      <c r="G67" s="23" t="s">
        <v>41</v>
      </c>
      <c r="H67" s="50">
        <v>330</v>
      </c>
      <c r="I67" s="74">
        <v>25226501000</v>
      </c>
      <c r="J67" s="26" t="s">
        <v>52</v>
      </c>
      <c r="K67" s="37">
        <v>32340</v>
      </c>
      <c r="L67" s="28" t="s">
        <v>245</v>
      </c>
      <c r="M67" s="27" t="s">
        <v>134</v>
      </c>
      <c r="N67" s="67" t="s">
        <v>56</v>
      </c>
      <c r="O67" s="28" t="s">
        <v>58</v>
      </c>
    </row>
    <row r="68" spans="1:15" s="75" customFormat="1" ht="25.5">
      <c r="A68" s="30">
        <v>47</v>
      </c>
      <c r="B68" s="30" t="s">
        <v>53</v>
      </c>
      <c r="C68" s="30">
        <v>2430121</v>
      </c>
      <c r="D68" s="58" t="s">
        <v>1413</v>
      </c>
      <c r="E68" s="28" t="s">
        <v>125</v>
      </c>
      <c r="F68" s="37">
        <v>166</v>
      </c>
      <c r="G68" s="23" t="s">
        <v>41</v>
      </c>
      <c r="H68" s="50">
        <v>80</v>
      </c>
      <c r="I68" s="74">
        <v>25226501000</v>
      </c>
      <c r="J68" s="26" t="s">
        <v>52</v>
      </c>
      <c r="K68" s="37">
        <v>7940</v>
      </c>
      <c r="L68" s="28" t="s">
        <v>245</v>
      </c>
      <c r="M68" s="27" t="s">
        <v>134</v>
      </c>
      <c r="N68" s="67" t="s">
        <v>56</v>
      </c>
      <c r="O68" s="28" t="s">
        <v>57</v>
      </c>
    </row>
    <row r="69" spans="1:15" s="75" customFormat="1" ht="36" customHeight="1">
      <c r="A69" s="30">
        <v>48</v>
      </c>
      <c r="B69" s="30" t="s">
        <v>53</v>
      </c>
      <c r="C69" s="30">
        <v>2422191</v>
      </c>
      <c r="D69" s="58" t="s">
        <v>1414</v>
      </c>
      <c r="E69" s="28" t="s">
        <v>125</v>
      </c>
      <c r="F69" s="37">
        <v>166</v>
      </c>
      <c r="G69" s="23" t="s">
        <v>41</v>
      </c>
      <c r="H69" s="50">
        <v>100</v>
      </c>
      <c r="I69" s="74">
        <v>25226501000</v>
      </c>
      <c r="J69" s="26" t="s">
        <v>52</v>
      </c>
      <c r="K69" s="37">
        <v>8518</v>
      </c>
      <c r="L69" s="28" t="s">
        <v>245</v>
      </c>
      <c r="M69" s="27" t="s">
        <v>134</v>
      </c>
      <c r="N69" s="67" t="s">
        <v>56</v>
      </c>
      <c r="O69" s="28" t="s">
        <v>58</v>
      </c>
    </row>
    <row r="70" spans="1:15" s="75" customFormat="1" ht="40.5" customHeight="1">
      <c r="A70" s="30">
        <v>49</v>
      </c>
      <c r="B70" s="30" t="s">
        <v>53</v>
      </c>
      <c r="C70" s="30">
        <v>2411413</v>
      </c>
      <c r="D70" s="58" t="s">
        <v>1415</v>
      </c>
      <c r="E70" s="28" t="s">
        <v>125</v>
      </c>
      <c r="F70" s="37">
        <v>112</v>
      </c>
      <c r="G70" s="23" t="s">
        <v>180</v>
      </c>
      <c r="H70" s="50">
        <v>90</v>
      </c>
      <c r="I70" s="74">
        <v>25226501000</v>
      </c>
      <c r="J70" s="26" t="s">
        <v>52</v>
      </c>
      <c r="K70" s="37">
        <v>7740</v>
      </c>
      <c r="L70" s="28" t="s">
        <v>245</v>
      </c>
      <c r="M70" s="27" t="s">
        <v>134</v>
      </c>
      <c r="N70" s="67" t="s">
        <v>56</v>
      </c>
      <c r="O70" s="28" t="s">
        <v>57</v>
      </c>
    </row>
    <row r="71" spans="1:15" s="75" customFormat="1" ht="39.75" customHeight="1">
      <c r="A71" s="30">
        <v>50</v>
      </c>
      <c r="B71" s="30" t="s">
        <v>53</v>
      </c>
      <c r="C71" s="30">
        <v>3722050</v>
      </c>
      <c r="D71" s="58" t="s">
        <v>1416</v>
      </c>
      <c r="E71" s="28" t="s">
        <v>125</v>
      </c>
      <c r="F71" s="37">
        <v>166</v>
      </c>
      <c r="G71" s="23" t="s">
        <v>41</v>
      </c>
      <c r="H71" s="50">
        <v>100</v>
      </c>
      <c r="I71" s="74">
        <v>25226501000</v>
      </c>
      <c r="J71" s="26" t="s">
        <v>52</v>
      </c>
      <c r="K71" s="37">
        <v>6600</v>
      </c>
      <c r="L71" s="28" t="s">
        <v>245</v>
      </c>
      <c r="M71" s="27" t="s">
        <v>134</v>
      </c>
      <c r="N71" s="67" t="s">
        <v>56</v>
      </c>
      <c r="O71" s="28" t="s">
        <v>58</v>
      </c>
    </row>
    <row r="72" spans="1:15" s="75" customFormat="1" ht="38.25" customHeight="1">
      <c r="A72" s="30">
        <v>51</v>
      </c>
      <c r="B72" s="30" t="s">
        <v>53</v>
      </c>
      <c r="C72" s="30">
        <v>2320450</v>
      </c>
      <c r="D72" s="58" t="s">
        <v>1417</v>
      </c>
      <c r="E72" s="28" t="s">
        <v>125</v>
      </c>
      <c r="F72" s="37">
        <v>166</v>
      </c>
      <c r="G72" s="23" t="s">
        <v>41</v>
      </c>
      <c r="H72" s="50">
        <v>1</v>
      </c>
      <c r="I72" s="74">
        <v>25226501000</v>
      </c>
      <c r="J72" s="26" t="s">
        <v>52</v>
      </c>
      <c r="K72" s="37">
        <v>90</v>
      </c>
      <c r="L72" s="28" t="s">
        <v>245</v>
      </c>
      <c r="M72" s="27" t="s">
        <v>134</v>
      </c>
      <c r="N72" s="67" t="s">
        <v>56</v>
      </c>
      <c r="O72" s="28" t="s">
        <v>57</v>
      </c>
    </row>
    <row r="73" spans="1:15" s="75" customFormat="1" ht="42" customHeight="1">
      <c r="A73" s="30">
        <v>52</v>
      </c>
      <c r="B73" s="30" t="s">
        <v>53</v>
      </c>
      <c r="C73" s="30">
        <v>2320430</v>
      </c>
      <c r="D73" s="57" t="s">
        <v>1418</v>
      </c>
      <c r="E73" s="28" t="s">
        <v>125</v>
      </c>
      <c r="F73" s="37">
        <v>166</v>
      </c>
      <c r="G73" s="22" t="s">
        <v>41</v>
      </c>
      <c r="H73" s="51">
        <v>10</v>
      </c>
      <c r="I73" s="74">
        <v>25226501000</v>
      </c>
      <c r="J73" s="26" t="s">
        <v>52</v>
      </c>
      <c r="K73" s="37">
        <v>11660</v>
      </c>
      <c r="L73" s="28" t="s">
        <v>245</v>
      </c>
      <c r="M73" s="27" t="s">
        <v>134</v>
      </c>
      <c r="N73" s="67" t="s">
        <v>56</v>
      </c>
      <c r="O73" s="28" t="s">
        <v>58</v>
      </c>
    </row>
    <row r="74" spans="1:15" s="75" customFormat="1" ht="42" customHeight="1">
      <c r="A74" s="30">
        <v>53</v>
      </c>
      <c r="B74" s="30" t="s">
        <v>53</v>
      </c>
      <c r="C74" s="30">
        <v>2422129</v>
      </c>
      <c r="D74" s="58" t="s">
        <v>1419</v>
      </c>
      <c r="E74" s="28" t="s">
        <v>125</v>
      </c>
      <c r="F74" s="37">
        <v>166</v>
      </c>
      <c r="G74" s="23" t="s">
        <v>41</v>
      </c>
      <c r="H74" s="50">
        <v>3.6</v>
      </c>
      <c r="I74" s="74">
        <v>25226501000</v>
      </c>
      <c r="J74" s="26" t="s">
        <v>52</v>
      </c>
      <c r="K74" s="37">
        <v>354</v>
      </c>
      <c r="L74" s="28" t="s">
        <v>245</v>
      </c>
      <c r="M74" s="27" t="s">
        <v>134</v>
      </c>
      <c r="N74" s="67" t="s">
        <v>56</v>
      </c>
      <c r="O74" s="28" t="s">
        <v>57</v>
      </c>
    </row>
    <row r="75" spans="1:15" s="75" customFormat="1" ht="71.25" customHeight="1">
      <c r="A75" s="30">
        <v>54</v>
      </c>
      <c r="B75" s="30" t="s">
        <v>53</v>
      </c>
      <c r="C75" s="30">
        <v>2320230</v>
      </c>
      <c r="D75" s="57" t="s">
        <v>1420</v>
      </c>
      <c r="E75" s="28" t="s">
        <v>125</v>
      </c>
      <c r="F75" s="37">
        <v>168</v>
      </c>
      <c r="G75" s="22" t="s">
        <v>40</v>
      </c>
      <c r="H75" s="51">
        <v>4.3</v>
      </c>
      <c r="I75" s="74">
        <v>25226501000</v>
      </c>
      <c r="J75" s="26" t="s">
        <v>52</v>
      </c>
      <c r="K75" s="37">
        <v>142330</v>
      </c>
      <c r="L75" s="27" t="s">
        <v>48</v>
      </c>
      <c r="M75" s="27" t="s">
        <v>48</v>
      </c>
      <c r="N75" s="67" t="s">
        <v>56</v>
      </c>
      <c r="O75" s="28" t="s">
        <v>57</v>
      </c>
    </row>
    <row r="76" spans="1:15" s="75" customFormat="1" ht="66.75" customHeight="1">
      <c r="A76" s="30">
        <v>55</v>
      </c>
      <c r="B76" s="30" t="s">
        <v>53</v>
      </c>
      <c r="C76" s="30">
        <v>2320212</v>
      </c>
      <c r="D76" s="57" t="s">
        <v>1421</v>
      </c>
      <c r="E76" s="28" t="s">
        <v>125</v>
      </c>
      <c r="F76" s="37">
        <v>168</v>
      </c>
      <c r="G76" s="22" t="s">
        <v>40</v>
      </c>
      <c r="H76" s="51">
        <v>0.48599999999999999</v>
      </c>
      <c r="I76" s="74">
        <v>25226501000</v>
      </c>
      <c r="J76" s="26" t="s">
        <v>52</v>
      </c>
      <c r="K76" s="37">
        <v>14157</v>
      </c>
      <c r="L76" s="27" t="s">
        <v>48</v>
      </c>
      <c r="M76" s="27" t="s">
        <v>48</v>
      </c>
      <c r="N76" s="67" t="s">
        <v>56</v>
      </c>
      <c r="O76" s="28" t="s">
        <v>58</v>
      </c>
    </row>
    <row r="77" spans="1:15" s="75" customFormat="1" ht="69" customHeight="1">
      <c r="A77" s="30">
        <v>56</v>
      </c>
      <c r="B77" s="30" t="s">
        <v>53</v>
      </c>
      <c r="C77" s="30">
        <v>2320212</v>
      </c>
      <c r="D77" s="99" t="s">
        <v>1422</v>
      </c>
      <c r="E77" s="28" t="s">
        <v>125</v>
      </c>
      <c r="F77" s="37">
        <v>168</v>
      </c>
      <c r="G77" s="22" t="s">
        <v>40</v>
      </c>
      <c r="H77" s="700">
        <v>1.95</v>
      </c>
      <c r="I77" s="74">
        <v>25226501000</v>
      </c>
      <c r="J77" s="26" t="s">
        <v>52</v>
      </c>
      <c r="K77" s="37">
        <v>70980</v>
      </c>
      <c r="L77" s="27" t="s">
        <v>48</v>
      </c>
      <c r="M77" s="27" t="s">
        <v>48</v>
      </c>
      <c r="N77" s="67" t="s">
        <v>56</v>
      </c>
      <c r="O77" s="28" t="s">
        <v>57</v>
      </c>
    </row>
    <row r="78" spans="1:15" s="75" customFormat="1" ht="69" customHeight="1">
      <c r="A78" s="30">
        <v>57</v>
      </c>
      <c r="B78" s="30" t="s">
        <v>53</v>
      </c>
      <c r="C78" s="30">
        <v>2429413</v>
      </c>
      <c r="D78" s="57" t="s">
        <v>1423</v>
      </c>
      <c r="E78" s="28" t="s">
        <v>125</v>
      </c>
      <c r="F78" s="37">
        <v>166</v>
      </c>
      <c r="G78" s="22" t="s">
        <v>41</v>
      </c>
      <c r="H78" s="51">
        <v>20</v>
      </c>
      <c r="I78" s="74">
        <v>25226501000</v>
      </c>
      <c r="J78" s="26" t="s">
        <v>52</v>
      </c>
      <c r="K78" s="37">
        <v>1500</v>
      </c>
      <c r="L78" s="28" t="s">
        <v>245</v>
      </c>
      <c r="M78" s="27">
        <v>41334</v>
      </c>
      <c r="N78" s="67" t="s">
        <v>56</v>
      </c>
      <c r="O78" s="28" t="s">
        <v>58</v>
      </c>
    </row>
    <row r="79" spans="1:15" s="75" customFormat="1" ht="63.75" customHeight="1">
      <c r="A79" s="30">
        <v>58</v>
      </c>
      <c r="B79" s="111" t="s">
        <v>53</v>
      </c>
      <c r="C79" s="30">
        <v>2320310</v>
      </c>
      <c r="D79" s="57" t="s">
        <v>1424</v>
      </c>
      <c r="E79" s="28" t="s">
        <v>125</v>
      </c>
      <c r="F79" s="37">
        <v>166</v>
      </c>
      <c r="G79" s="22" t="s">
        <v>41</v>
      </c>
      <c r="H79" s="51">
        <v>1494.29</v>
      </c>
      <c r="I79" s="74">
        <v>25226501000</v>
      </c>
      <c r="J79" s="26" t="s">
        <v>52</v>
      </c>
      <c r="K79" s="37">
        <v>193811</v>
      </c>
      <c r="L79" s="28" t="s">
        <v>245</v>
      </c>
      <c r="M79" s="27">
        <v>41334</v>
      </c>
      <c r="N79" s="67" t="s">
        <v>56</v>
      </c>
      <c r="O79" s="28" t="s">
        <v>57</v>
      </c>
    </row>
    <row r="80" spans="1:15" s="75" customFormat="1" ht="70.5" customHeight="1">
      <c r="A80" s="30">
        <v>59</v>
      </c>
      <c r="B80" s="30" t="s">
        <v>53</v>
      </c>
      <c r="C80" s="30">
        <v>2320830</v>
      </c>
      <c r="D80" s="57" t="s">
        <v>1425</v>
      </c>
      <c r="E80" s="28" t="s">
        <v>125</v>
      </c>
      <c r="F80" s="37">
        <v>112</v>
      </c>
      <c r="G80" s="22" t="s">
        <v>180</v>
      </c>
      <c r="H80" s="51">
        <v>70</v>
      </c>
      <c r="I80" s="74">
        <v>25226501000</v>
      </c>
      <c r="J80" s="26" t="s">
        <v>52</v>
      </c>
      <c r="K80" s="37">
        <v>4304</v>
      </c>
      <c r="L80" s="28" t="s">
        <v>245</v>
      </c>
      <c r="M80" s="27">
        <v>41334</v>
      </c>
      <c r="N80" s="67" t="s">
        <v>56</v>
      </c>
      <c r="O80" s="28" t="s">
        <v>58</v>
      </c>
    </row>
    <row r="81" spans="1:15" s="75" customFormat="1" ht="63.75" customHeight="1">
      <c r="A81" s="30">
        <v>60</v>
      </c>
      <c r="B81" s="30" t="s">
        <v>53</v>
      </c>
      <c r="C81" s="30">
        <v>2320430</v>
      </c>
      <c r="D81" s="57" t="s">
        <v>1426</v>
      </c>
      <c r="E81" s="28" t="s">
        <v>125</v>
      </c>
      <c r="F81" s="37">
        <v>166</v>
      </c>
      <c r="G81" s="22" t="s">
        <v>41</v>
      </c>
      <c r="H81" s="51">
        <v>40</v>
      </c>
      <c r="I81" s="74">
        <v>25226501000</v>
      </c>
      <c r="J81" s="26" t="s">
        <v>52</v>
      </c>
      <c r="K81" s="37">
        <v>46640</v>
      </c>
      <c r="L81" s="28" t="s">
        <v>1427</v>
      </c>
      <c r="M81" s="27">
        <v>41334</v>
      </c>
      <c r="N81" s="67" t="s">
        <v>56</v>
      </c>
      <c r="O81" s="28" t="s">
        <v>57</v>
      </c>
    </row>
    <row r="82" spans="1:15" s="75" customFormat="1" ht="25.5">
      <c r="A82" s="30">
        <v>61</v>
      </c>
      <c r="B82" s="30" t="s">
        <v>53</v>
      </c>
      <c r="C82" s="30">
        <v>3699129</v>
      </c>
      <c r="D82" s="57" t="s">
        <v>1428</v>
      </c>
      <c r="E82" s="28" t="s">
        <v>125</v>
      </c>
      <c r="F82" s="37">
        <v>796</v>
      </c>
      <c r="G82" s="22" t="s">
        <v>46</v>
      </c>
      <c r="H82" s="51">
        <v>4183</v>
      </c>
      <c r="I82" s="74">
        <v>25226501000</v>
      </c>
      <c r="J82" s="26" t="s">
        <v>52</v>
      </c>
      <c r="K82" s="37">
        <v>40184</v>
      </c>
      <c r="L82" s="28" t="s">
        <v>1427</v>
      </c>
      <c r="M82" s="27">
        <v>41306</v>
      </c>
      <c r="N82" s="67" t="s">
        <v>56</v>
      </c>
      <c r="O82" s="28" t="s">
        <v>58</v>
      </c>
    </row>
    <row r="83" spans="1:15" s="75" customFormat="1" ht="64.5" customHeight="1">
      <c r="A83" s="30">
        <v>62</v>
      </c>
      <c r="B83" s="30" t="s">
        <v>53</v>
      </c>
      <c r="C83" s="30">
        <v>7020120</v>
      </c>
      <c r="D83" s="57" t="s">
        <v>1429</v>
      </c>
      <c r="E83" s="28" t="s">
        <v>125</v>
      </c>
      <c r="F83" s="37">
        <v>796</v>
      </c>
      <c r="G83" s="22" t="s">
        <v>37</v>
      </c>
      <c r="H83" s="51">
        <v>1</v>
      </c>
      <c r="I83" s="74">
        <v>25226501000</v>
      </c>
      <c r="J83" s="26" t="s">
        <v>52</v>
      </c>
      <c r="K83" s="37">
        <v>1497585</v>
      </c>
      <c r="L83" s="28" t="s">
        <v>1430</v>
      </c>
      <c r="M83" s="27" t="s">
        <v>49</v>
      </c>
      <c r="N83" s="67" t="s">
        <v>56</v>
      </c>
      <c r="O83" s="28" t="s">
        <v>59</v>
      </c>
    </row>
    <row r="84" spans="1:15" s="75" customFormat="1" ht="68.25" customHeight="1">
      <c r="A84" s="30">
        <v>63</v>
      </c>
      <c r="B84" s="30" t="s">
        <v>53</v>
      </c>
      <c r="C84" s="30">
        <v>7020120</v>
      </c>
      <c r="D84" s="57" t="s">
        <v>1431</v>
      </c>
      <c r="E84" s="28" t="s">
        <v>125</v>
      </c>
      <c r="F84" s="37">
        <v>796</v>
      </c>
      <c r="G84" s="22" t="s">
        <v>37</v>
      </c>
      <c r="H84" s="51">
        <v>1</v>
      </c>
      <c r="I84" s="74">
        <v>25226501000</v>
      </c>
      <c r="J84" s="26" t="s">
        <v>52</v>
      </c>
      <c r="K84" s="37">
        <v>2694080</v>
      </c>
      <c r="L84" s="28" t="s">
        <v>245</v>
      </c>
      <c r="M84" s="27" t="s">
        <v>49</v>
      </c>
      <c r="N84" s="67" t="s">
        <v>56</v>
      </c>
      <c r="O84" s="28" t="s">
        <v>59</v>
      </c>
    </row>
    <row r="85" spans="1:15" s="75" customFormat="1" ht="51.75" customHeight="1">
      <c r="A85" s="30">
        <v>64</v>
      </c>
      <c r="B85" s="30" t="s">
        <v>53</v>
      </c>
      <c r="C85" s="30">
        <v>7020120</v>
      </c>
      <c r="D85" s="57" t="s">
        <v>1432</v>
      </c>
      <c r="E85" s="28" t="s">
        <v>125</v>
      </c>
      <c r="F85" s="37">
        <v>796</v>
      </c>
      <c r="G85" s="22" t="s">
        <v>37</v>
      </c>
      <c r="H85" s="51">
        <v>1</v>
      </c>
      <c r="I85" s="74">
        <v>25226501000</v>
      </c>
      <c r="J85" s="26" t="s">
        <v>52</v>
      </c>
      <c r="K85" s="37">
        <v>38335</v>
      </c>
      <c r="L85" s="28" t="s">
        <v>1430</v>
      </c>
      <c r="M85" s="27" t="s">
        <v>49</v>
      </c>
      <c r="N85" s="67" t="s">
        <v>56</v>
      </c>
      <c r="O85" s="28" t="s">
        <v>59</v>
      </c>
    </row>
    <row r="86" spans="1:15" s="75" customFormat="1" ht="51.75" customHeight="1">
      <c r="A86" s="30">
        <v>65</v>
      </c>
      <c r="B86" s="30" t="s">
        <v>53</v>
      </c>
      <c r="C86" s="30">
        <v>7111010</v>
      </c>
      <c r="D86" s="57" t="s">
        <v>1433</v>
      </c>
      <c r="E86" s="28" t="s">
        <v>125</v>
      </c>
      <c r="F86" s="37">
        <v>796</v>
      </c>
      <c r="G86" s="22" t="s">
        <v>37</v>
      </c>
      <c r="H86" s="51">
        <v>1</v>
      </c>
      <c r="I86" s="74">
        <v>25226501000</v>
      </c>
      <c r="J86" s="26" t="s">
        <v>52</v>
      </c>
      <c r="K86" s="37">
        <v>120000</v>
      </c>
      <c r="L86" s="28" t="s">
        <v>1430</v>
      </c>
      <c r="M86" s="27" t="s">
        <v>49</v>
      </c>
      <c r="N86" s="67" t="s">
        <v>56</v>
      </c>
      <c r="O86" s="28" t="s">
        <v>58</v>
      </c>
    </row>
    <row r="87" spans="1:15" s="75" customFormat="1" ht="43.5" customHeight="1">
      <c r="A87" s="30">
        <v>66</v>
      </c>
      <c r="B87" s="30" t="s">
        <v>53</v>
      </c>
      <c r="C87" s="30">
        <v>7111020</v>
      </c>
      <c r="D87" s="57" t="s">
        <v>1434</v>
      </c>
      <c r="E87" s="28" t="s">
        <v>125</v>
      </c>
      <c r="F87" s="37">
        <v>796</v>
      </c>
      <c r="G87" s="22" t="s">
        <v>37</v>
      </c>
      <c r="H87" s="51">
        <v>1</v>
      </c>
      <c r="I87" s="74">
        <v>25226501000</v>
      </c>
      <c r="J87" s="26" t="s">
        <v>52</v>
      </c>
      <c r="K87" s="37">
        <v>157284</v>
      </c>
      <c r="L87" s="28" t="s">
        <v>1430</v>
      </c>
      <c r="M87" s="27" t="s">
        <v>49</v>
      </c>
      <c r="N87" s="67" t="s">
        <v>56</v>
      </c>
      <c r="O87" s="28" t="s">
        <v>58</v>
      </c>
    </row>
    <row r="88" spans="1:15" s="75" customFormat="1" ht="55.5" customHeight="1">
      <c r="A88" s="30">
        <v>67</v>
      </c>
      <c r="B88" s="30" t="s">
        <v>53</v>
      </c>
      <c r="C88" s="30">
        <v>6022030</v>
      </c>
      <c r="D88" s="57" t="s">
        <v>1435</v>
      </c>
      <c r="E88" s="28" t="s">
        <v>125</v>
      </c>
      <c r="F88" s="37">
        <v>796</v>
      </c>
      <c r="G88" s="22" t="s">
        <v>37</v>
      </c>
      <c r="H88" s="51">
        <v>1</v>
      </c>
      <c r="I88" s="74">
        <v>25226501000</v>
      </c>
      <c r="J88" s="26" t="s">
        <v>52</v>
      </c>
      <c r="K88" s="37">
        <v>928722</v>
      </c>
      <c r="L88" s="28" t="s">
        <v>1430</v>
      </c>
      <c r="M88" s="27" t="s">
        <v>49</v>
      </c>
      <c r="N88" s="67" t="s">
        <v>56</v>
      </c>
      <c r="O88" s="28" t="s">
        <v>58</v>
      </c>
    </row>
    <row r="89" spans="1:15" s="75" customFormat="1" ht="67.5" customHeight="1">
      <c r="A89" s="30">
        <v>68</v>
      </c>
      <c r="B89" s="30" t="s">
        <v>53</v>
      </c>
      <c r="C89" s="30">
        <v>7492060</v>
      </c>
      <c r="D89" s="701" t="s">
        <v>1436</v>
      </c>
      <c r="E89" s="28" t="s">
        <v>125</v>
      </c>
      <c r="F89" s="37">
        <v>796</v>
      </c>
      <c r="G89" s="22" t="s">
        <v>37</v>
      </c>
      <c r="H89" s="51">
        <v>1</v>
      </c>
      <c r="I89" s="74">
        <v>25226501000</v>
      </c>
      <c r="J89" s="26" t="s">
        <v>52</v>
      </c>
      <c r="K89" s="37">
        <v>1673773</v>
      </c>
      <c r="L89" s="28" t="s">
        <v>1430</v>
      </c>
      <c r="M89" s="27" t="s">
        <v>49</v>
      </c>
      <c r="N89" s="67" t="s">
        <v>56</v>
      </c>
      <c r="O89" s="28" t="s">
        <v>59</v>
      </c>
    </row>
    <row r="90" spans="1:15" s="75" customFormat="1" ht="25.5">
      <c r="A90" s="30">
        <v>69</v>
      </c>
      <c r="B90" s="30" t="s">
        <v>53</v>
      </c>
      <c r="C90" s="30">
        <v>8511121</v>
      </c>
      <c r="D90" s="57" t="s">
        <v>1437</v>
      </c>
      <c r="E90" s="28" t="s">
        <v>125</v>
      </c>
      <c r="F90" s="37">
        <v>792</v>
      </c>
      <c r="G90" s="22" t="s">
        <v>51</v>
      </c>
      <c r="H90" s="51">
        <v>52</v>
      </c>
      <c r="I90" s="74">
        <v>25226501000</v>
      </c>
      <c r="J90" s="26" t="s">
        <v>52</v>
      </c>
      <c r="K90" s="37">
        <v>21151</v>
      </c>
      <c r="L90" s="702">
        <v>41315</v>
      </c>
      <c r="M90" s="702" t="s">
        <v>134</v>
      </c>
      <c r="N90" s="67" t="s">
        <v>56</v>
      </c>
      <c r="O90" s="28" t="s">
        <v>59</v>
      </c>
    </row>
    <row r="91" spans="1:15" s="75" customFormat="1" ht="25.5">
      <c r="A91" s="30">
        <v>70</v>
      </c>
      <c r="B91" s="30" t="s">
        <v>53</v>
      </c>
      <c r="C91" s="30">
        <v>9010020</v>
      </c>
      <c r="D91" s="57" t="s">
        <v>1438</v>
      </c>
      <c r="E91" s="28" t="s">
        <v>125</v>
      </c>
      <c r="F91" s="37">
        <v>796</v>
      </c>
      <c r="G91" s="22" t="s">
        <v>37</v>
      </c>
      <c r="H91" s="51">
        <v>1</v>
      </c>
      <c r="I91" s="74">
        <v>25226501000</v>
      </c>
      <c r="J91" s="26" t="s">
        <v>52</v>
      </c>
      <c r="K91" s="37">
        <v>20900</v>
      </c>
      <c r="L91" s="28" t="s">
        <v>1430</v>
      </c>
      <c r="M91" s="27" t="s">
        <v>49</v>
      </c>
      <c r="N91" s="67" t="s">
        <v>56</v>
      </c>
      <c r="O91" s="28" t="s">
        <v>59</v>
      </c>
    </row>
    <row r="92" spans="1:15" s="75" customFormat="1" ht="25.5">
      <c r="A92" s="30">
        <v>71</v>
      </c>
      <c r="B92" s="61" t="s">
        <v>53</v>
      </c>
      <c r="C92" s="61">
        <v>9010020</v>
      </c>
      <c r="D92" s="62" t="s">
        <v>1439</v>
      </c>
      <c r="E92" s="28" t="s">
        <v>125</v>
      </c>
      <c r="F92" s="70">
        <v>796</v>
      </c>
      <c r="G92" s="64" t="s">
        <v>37</v>
      </c>
      <c r="H92" s="65">
        <v>1</v>
      </c>
      <c r="I92" s="114">
        <v>25226501000</v>
      </c>
      <c r="J92" s="67" t="s">
        <v>52</v>
      </c>
      <c r="K92" s="70">
        <v>3600</v>
      </c>
      <c r="L92" s="28" t="s">
        <v>1430</v>
      </c>
      <c r="M92" s="68" t="s">
        <v>49</v>
      </c>
      <c r="N92" s="67" t="s">
        <v>56</v>
      </c>
      <c r="O92" s="69" t="s">
        <v>59</v>
      </c>
    </row>
    <row r="93" spans="1:15" s="75" customFormat="1" ht="51">
      <c r="A93" s="30">
        <v>72</v>
      </c>
      <c r="B93" s="61" t="s">
        <v>53</v>
      </c>
      <c r="C93" s="61">
        <v>6613090</v>
      </c>
      <c r="D93" s="62" t="s">
        <v>116</v>
      </c>
      <c r="E93" s="28" t="s">
        <v>125</v>
      </c>
      <c r="F93" s="70">
        <v>796</v>
      </c>
      <c r="G93" s="64" t="s">
        <v>46</v>
      </c>
      <c r="H93" s="65">
        <v>2</v>
      </c>
      <c r="I93" s="114">
        <v>25226501000</v>
      </c>
      <c r="J93" s="67" t="s">
        <v>52</v>
      </c>
      <c r="K93" s="70">
        <v>11820</v>
      </c>
      <c r="L93" s="69" t="s">
        <v>1440</v>
      </c>
      <c r="M93" s="68" t="s">
        <v>142</v>
      </c>
      <c r="N93" s="67" t="s">
        <v>56</v>
      </c>
      <c r="O93" s="69" t="s">
        <v>59</v>
      </c>
    </row>
    <row r="94" spans="1:15" s="75" customFormat="1" ht="25.5">
      <c r="A94" s="30">
        <v>73</v>
      </c>
      <c r="B94" s="61" t="s">
        <v>53</v>
      </c>
      <c r="C94" s="61">
        <v>6411040</v>
      </c>
      <c r="D94" s="62" t="s">
        <v>1441</v>
      </c>
      <c r="E94" s="28" t="s">
        <v>125</v>
      </c>
      <c r="F94" s="70"/>
      <c r="G94" s="64"/>
      <c r="H94" s="65"/>
      <c r="I94" s="114">
        <v>25226501000</v>
      </c>
      <c r="J94" s="67" t="s">
        <v>52</v>
      </c>
      <c r="K94" s="70">
        <v>26719</v>
      </c>
      <c r="L94" s="69" t="s">
        <v>1440</v>
      </c>
      <c r="M94" s="68" t="s">
        <v>142</v>
      </c>
      <c r="N94" s="67" t="s">
        <v>56</v>
      </c>
      <c r="O94" s="69" t="s">
        <v>59</v>
      </c>
    </row>
    <row r="95" spans="1:15" s="75" customFormat="1" ht="40.5" customHeight="1">
      <c r="A95" s="30">
        <v>74</v>
      </c>
      <c r="B95" s="61" t="s">
        <v>53</v>
      </c>
      <c r="C95" s="61">
        <v>7413029</v>
      </c>
      <c r="D95" s="62" t="s">
        <v>1442</v>
      </c>
      <c r="E95" s="28" t="s">
        <v>125</v>
      </c>
      <c r="F95" s="70">
        <v>796</v>
      </c>
      <c r="G95" s="64" t="s">
        <v>46</v>
      </c>
      <c r="H95" s="65">
        <v>12</v>
      </c>
      <c r="I95" s="114">
        <v>25226501000</v>
      </c>
      <c r="J95" s="67" t="s">
        <v>52</v>
      </c>
      <c r="K95" s="70">
        <v>2500</v>
      </c>
      <c r="L95" s="69" t="s">
        <v>1427</v>
      </c>
      <c r="M95" s="68" t="s">
        <v>142</v>
      </c>
      <c r="N95" s="67" t="s">
        <v>56</v>
      </c>
      <c r="O95" s="69" t="s">
        <v>59</v>
      </c>
    </row>
    <row r="96" spans="1:15" s="75" customFormat="1" ht="52.5" customHeight="1">
      <c r="A96" s="30">
        <v>75</v>
      </c>
      <c r="B96" s="61" t="s">
        <v>53</v>
      </c>
      <c r="C96" s="61">
        <v>3520586</v>
      </c>
      <c r="D96" s="62" t="s">
        <v>1443</v>
      </c>
      <c r="E96" s="28" t="s">
        <v>125</v>
      </c>
      <c r="F96" s="70">
        <v>796</v>
      </c>
      <c r="G96" s="64" t="s">
        <v>46</v>
      </c>
      <c r="H96" s="65">
        <v>1</v>
      </c>
      <c r="I96" s="114">
        <v>25226501000</v>
      </c>
      <c r="J96" s="67" t="s">
        <v>52</v>
      </c>
      <c r="K96" s="70">
        <v>8500</v>
      </c>
      <c r="L96" s="69" t="s">
        <v>1440</v>
      </c>
      <c r="M96" s="68" t="s">
        <v>142</v>
      </c>
      <c r="N96" s="67" t="s">
        <v>56</v>
      </c>
      <c r="O96" s="69" t="s">
        <v>59</v>
      </c>
    </row>
    <row r="97" spans="1:15" s="75" customFormat="1" ht="58.5" customHeight="1">
      <c r="A97" s="30">
        <v>76</v>
      </c>
      <c r="B97" s="61" t="s">
        <v>53</v>
      </c>
      <c r="C97" s="61">
        <v>3520586</v>
      </c>
      <c r="D97" s="62" t="s">
        <v>1444</v>
      </c>
      <c r="E97" s="69" t="s">
        <v>125</v>
      </c>
      <c r="F97" s="70">
        <v>796</v>
      </c>
      <c r="G97" s="64" t="s">
        <v>46</v>
      </c>
      <c r="H97" s="65">
        <v>1</v>
      </c>
      <c r="I97" s="114">
        <v>25226501000</v>
      </c>
      <c r="J97" s="67" t="s">
        <v>52</v>
      </c>
      <c r="K97" s="70">
        <v>1200</v>
      </c>
      <c r="L97" s="69" t="s">
        <v>1440</v>
      </c>
      <c r="M97" s="68" t="s">
        <v>142</v>
      </c>
      <c r="N97" s="67" t="s">
        <v>56</v>
      </c>
      <c r="O97" s="69" t="s">
        <v>59</v>
      </c>
    </row>
    <row r="98" spans="1:15" s="75" customFormat="1" ht="40.5" customHeight="1">
      <c r="A98" s="30">
        <v>77</v>
      </c>
      <c r="B98" s="30" t="s">
        <v>53</v>
      </c>
      <c r="C98" s="30">
        <v>3520586</v>
      </c>
      <c r="D98" s="57" t="s">
        <v>734</v>
      </c>
      <c r="E98" s="28" t="s">
        <v>125</v>
      </c>
      <c r="F98" s="37">
        <v>792</v>
      </c>
      <c r="G98" s="22" t="s">
        <v>51</v>
      </c>
      <c r="H98" s="51"/>
      <c r="I98" s="29">
        <v>25226501000</v>
      </c>
      <c r="J98" s="26" t="s">
        <v>52</v>
      </c>
      <c r="K98" s="37">
        <v>49930</v>
      </c>
      <c r="L98" s="702"/>
      <c r="M98" s="27" t="s">
        <v>142</v>
      </c>
      <c r="N98" s="26" t="s">
        <v>56</v>
      </c>
      <c r="O98" s="28" t="s">
        <v>59</v>
      </c>
    </row>
    <row r="99" spans="1:15" s="75" customFormat="1" ht="13.5" customHeight="1">
      <c r="A99" s="928" t="s">
        <v>291</v>
      </c>
      <c r="B99" s="929"/>
      <c r="C99" s="930"/>
      <c r="D99" s="91"/>
      <c r="E99" s="91"/>
      <c r="F99" s="91"/>
      <c r="G99" s="91"/>
      <c r="H99" s="91"/>
      <c r="I99" s="91"/>
      <c r="J99" s="91"/>
      <c r="K99" s="703">
        <v>8050624</v>
      </c>
      <c r="L99" s="91"/>
      <c r="M99" s="91"/>
      <c r="N99" s="91"/>
      <c r="O99" s="91"/>
    </row>
    <row r="100" spans="1:15" ht="12.75" customHeight="1">
      <c r="A100" s="915" t="s">
        <v>29</v>
      </c>
      <c r="B100" s="915"/>
      <c r="C100" s="915"/>
      <c r="D100" s="915"/>
      <c r="E100" s="915"/>
      <c r="F100" s="915"/>
      <c r="G100" s="915"/>
      <c r="H100" s="915"/>
      <c r="I100" s="915"/>
      <c r="J100" s="915"/>
      <c r="K100" s="915"/>
      <c r="L100" s="915"/>
      <c r="M100" s="915"/>
      <c r="N100" s="915"/>
      <c r="O100" s="915"/>
    </row>
    <row r="101" spans="1:15" ht="25.5">
      <c r="A101" s="106">
        <v>78</v>
      </c>
      <c r="B101" s="39" t="s">
        <v>53</v>
      </c>
      <c r="C101" s="39">
        <v>3150000</v>
      </c>
      <c r="D101" s="107" t="s">
        <v>77</v>
      </c>
      <c r="E101" s="101" t="s">
        <v>125</v>
      </c>
      <c r="F101" s="40">
        <v>796</v>
      </c>
      <c r="G101" s="41" t="s">
        <v>37</v>
      </c>
      <c r="H101" s="55">
        <v>2293</v>
      </c>
      <c r="I101" s="48">
        <v>25226501000</v>
      </c>
      <c r="J101" s="42" t="s">
        <v>52</v>
      </c>
      <c r="K101" s="40">
        <v>235360</v>
      </c>
      <c r="L101" s="43" t="s">
        <v>134</v>
      </c>
      <c r="M101" s="108">
        <v>41395</v>
      </c>
      <c r="N101" s="42" t="s">
        <v>56</v>
      </c>
      <c r="O101" s="28" t="s">
        <v>58</v>
      </c>
    </row>
    <row r="102" spans="1:15" ht="25.5">
      <c r="A102" s="106">
        <v>79</v>
      </c>
      <c r="B102" s="39" t="s">
        <v>53</v>
      </c>
      <c r="C102" s="11">
        <v>3150135</v>
      </c>
      <c r="D102" s="57" t="s">
        <v>78</v>
      </c>
      <c r="E102" s="8" t="s">
        <v>125</v>
      </c>
      <c r="F102" s="35">
        <v>796</v>
      </c>
      <c r="G102" s="22" t="s">
        <v>37</v>
      </c>
      <c r="H102" s="25">
        <v>300</v>
      </c>
      <c r="I102" s="47">
        <v>25226501000</v>
      </c>
      <c r="J102" s="26" t="s">
        <v>52</v>
      </c>
      <c r="K102" s="35">
        <v>21750</v>
      </c>
      <c r="L102" s="68">
        <v>41365</v>
      </c>
      <c r="M102" s="86">
        <v>41396</v>
      </c>
      <c r="N102" s="42" t="s">
        <v>56</v>
      </c>
      <c r="O102" s="28" t="s">
        <v>58</v>
      </c>
    </row>
    <row r="103" spans="1:15" ht="25.5">
      <c r="A103" s="106">
        <v>80</v>
      </c>
      <c r="B103" s="11" t="s">
        <v>53</v>
      </c>
      <c r="C103" s="11">
        <v>3150271</v>
      </c>
      <c r="D103" s="57" t="s">
        <v>79</v>
      </c>
      <c r="E103" s="8" t="s">
        <v>125</v>
      </c>
      <c r="F103" s="35">
        <v>796</v>
      </c>
      <c r="G103" s="23" t="s">
        <v>37</v>
      </c>
      <c r="H103" s="25">
        <v>25</v>
      </c>
      <c r="I103" s="47">
        <v>25226501000</v>
      </c>
      <c r="J103" s="26" t="s">
        <v>52</v>
      </c>
      <c r="K103" s="35">
        <v>750</v>
      </c>
      <c r="L103" s="68">
        <v>41365</v>
      </c>
      <c r="M103" s="86">
        <v>41397</v>
      </c>
      <c r="N103" s="42" t="s">
        <v>56</v>
      </c>
      <c r="O103" s="28" t="s">
        <v>58</v>
      </c>
    </row>
    <row r="104" spans="1:15" ht="25.5">
      <c r="A104" s="106">
        <v>81</v>
      </c>
      <c r="B104" s="11" t="s">
        <v>53</v>
      </c>
      <c r="C104" s="11">
        <v>3150290</v>
      </c>
      <c r="D104" s="57" t="s">
        <v>80</v>
      </c>
      <c r="E104" s="8" t="s">
        <v>125</v>
      </c>
      <c r="F104" s="35">
        <v>796</v>
      </c>
      <c r="G104" s="23" t="s">
        <v>37</v>
      </c>
      <c r="H104" s="25">
        <v>25</v>
      </c>
      <c r="I104" s="47">
        <v>25226501000</v>
      </c>
      <c r="J104" s="26" t="s">
        <v>52</v>
      </c>
      <c r="K104" s="35">
        <v>750</v>
      </c>
      <c r="L104" s="68">
        <v>41365</v>
      </c>
      <c r="M104" s="86">
        <v>41398</v>
      </c>
      <c r="N104" s="42" t="s">
        <v>56</v>
      </c>
      <c r="O104" s="28" t="s">
        <v>58</v>
      </c>
    </row>
    <row r="105" spans="1:15" ht="25.5">
      <c r="A105" s="106">
        <v>82</v>
      </c>
      <c r="B105" s="11" t="s">
        <v>53</v>
      </c>
      <c r="C105" s="11">
        <v>3120110</v>
      </c>
      <c r="D105" s="30" t="s">
        <v>81</v>
      </c>
      <c r="E105" s="8" t="s">
        <v>125</v>
      </c>
      <c r="F105" s="35">
        <v>796</v>
      </c>
      <c r="G105" s="23" t="s">
        <v>37</v>
      </c>
      <c r="H105" s="56">
        <v>5</v>
      </c>
      <c r="I105" s="47">
        <v>25226501000</v>
      </c>
      <c r="J105" s="26" t="s">
        <v>52</v>
      </c>
      <c r="K105" s="35">
        <v>40000</v>
      </c>
      <c r="L105" s="68">
        <v>41365</v>
      </c>
      <c r="M105" s="27">
        <v>41395</v>
      </c>
      <c r="N105" s="42" t="s">
        <v>56</v>
      </c>
      <c r="O105" s="28" t="s">
        <v>58</v>
      </c>
    </row>
    <row r="106" spans="1:15" ht="25.5">
      <c r="A106" s="106">
        <v>83</v>
      </c>
      <c r="B106" s="11" t="s">
        <v>53</v>
      </c>
      <c r="C106" s="11">
        <v>2691330</v>
      </c>
      <c r="D106" s="30" t="s">
        <v>82</v>
      </c>
      <c r="E106" s="8" t="s">
        <v>125</v>
      </c>
      <c r="F106" s="35">
        <v>796</v>
      </c>
      <c r="G106" s="23" t="s">
        <v>37</v>
      </c>
      <c r="H106" s="56">
        <v>3</v>
      </c>
      <c r="I106" s="47">
        <v>25226501000</v>
      </c>
      <c r="J106" s="26" t="s">
        <v>52</v>
      </c>
      <c r="K106" s="35">
        <v>231000</v>
      </c>
      <c r="L106" s="68">
        <v>41365</v>
      </c>
      <c r="M106" s="27">
        <v>41395</v>
      </c>
      <c r="N106" s="42" t="s">
        <v>56</v>
      </c>
      <c r="O106" s="28" t="s">
        <v>58</v>
      </c>
    </row>
    <row r="107" spans="1:15" ht="25.5">
      <c r="A107" s="106">
        <v>84</v>
      </c>
      <c r="B107" s="11" t="s">
        <v>53</v>
      </c>
      <c r="C107" s="11">
        <v>2691330</v>
      </c>
      <c r="D107" s="30" t="s">
        <v>83</v>
      </c>
      <c r="E107" s="8" t="s">
        <v>125</v>
      </c>
      <c r="F107" s="35">
        <v>796</v>
      </c>
      <c r="G107" s="23" t="s">
        <v>37</v>
      </c>
      <c r="H107" s="56">
        <v>12</v>
      </c>
      <c r="I107" s="47">
        <v>25226501000</v>
      </c>
      <c r="J107" s="26" t="s">
        <v>52</v>
      </c>
      <c r="K107" s="35">
        <v>10800</v>
      </c>
      <c r="L107" s="68">
        <v>41365</v>
      </c>
      <c r="M107" s="27">
        <v>41395</v>
      </c>
      <c r="N107" s="42" t="s">
        <v>56</v>
      </c>
      <c r="O107" s="28" t="s">
        <v>58</v>
      </c>
    </row>
    <row r="108" spans="1:15" ht="25.5">
      <c r="A108" s="106">
        <v>85</v>
      </c>
      <c r="B108" s="11" t="s">
        <v>53</v>
      </c>
      <c r="C108" s="11">
        <v>2691330</v>
      </c>
      <c r="D108" s="30" t="s">
        <v>84</v>
      </c>
      <c r="E108" s="8" t="s">
        <v>125</v>
      </c>
      <c r="F108" s="35">
        <v>796</v>
      </c>
      <c r="G108" s="23" t="s">
        <v>37</v>
      </c>
      <c r="H108" s="56">
        <v>6</v>
      </c>
      <c r="I108" s="47">
        <v>25226501000</v>
      </c>
      <c r="J108" s="26" t="s">
        <v>52</v>
      </c>
      <c r="K108" s="35">
        <v>5100</v>
      </c>
      <c r="L108" s="68">
        <v>41365</v>
      </c>
      <c r="M108" s="27">
        <v>41395</v>
      </c>
      <c r="N108" s="42" t="s">
        <v>56</v>
      </c>
      <c r="O108" s="28" t="s">
        <v>58</v>
      </c>
    </row>
    <row r="109" spans="1:15" ht="25.5">
      <c r="A109" s="106">
        <v>86</v>
      </c>
      <c r="B109" s="11" t="s">
        <v>53</v>
      </c>
      <c r="C109" s="11">
        <v>3120020</v>
      </c>
      <c r="D109" s="30" t="s">
        <v>85</v>
      </c>
      <c r="E109" s="8" t="s">
        <v>125</v>
      </c>
      <c r="F109" s="35">
        <v>796</v>
      </c>
      <c r="G109" s="23" t="s">
        <v>37</v>
      </c>
      <c r="H109" s="56">
        <v>154</v>
      </c>
      <c r="I109" s="47">
        <v>25226501000</v>
      </c>
      <c r="J109" s="26" t="s">
        <v>52</v>
      </c>
      <c r="K109" s="35">
        <v>183332</v>
      </c>
      <c r="L109" s="68">
        <v>41365</v>
      </c>
      <c r="M109" s="27">
        <v>41395</v>
      </c>
      <c r="N109" s="42" t="s">
        <v>56</v>
      </c>
      <c r="O109" s="28" t="s">
        <v>58</v>
      </c>
    </row>
    <row r="110" spans="1:15" ht="25.5">
      <c r="A110" s="106">
        <v>87</v>
      </c>
      <c r="B110" s="11" t="s">
        <v>53</v>
      </c>
      <c r="C110" s="11">
        <v>2519440</v>
      </c>
      <c r="D110" s="22" t="s">
        <v>44</v>
      </c>
      <c r="E110" s="8" t="s">
        <v>125</v>
      </c>
      <c r="F110" s="35">
        <v>166</v>
      </c>
      <c r="G110" s="23" t="s">
        <v>41</v>
      </c>
      <c r="H110" s="56">
        <v>40</v>
      </c>
      <c r="I110" s="47">
        <v>25226501000</v>
      </c>
      <c r="J110" s="26" t="s">
        <v>52</v>
      </c>
      <c r="K110" s="35">
        <v>13680</v>
      </c>
      <c r="L110" s="68">
        <v>41365</v>
      </c>
      <c r="M110" s="27">
        <v>41395</v>
      </c>
      <c r="N110" s="42" t="s">
        <v>56</v>
      </c>
      <c r="O110" s="28" t="s">
        <v>58</v>
      </c>
    </row>
    <row r="111" spans="1:15" ht="25.5">
      <c r="A111" s="106">
        <v>88</v>
      </c>
      <c r="B111" s="11" t="s">
        <v>53</v>
      </c>
      <c r="C111" s="11">
        <v>2895116</v>
      </c>
      <c r="D111" s="22" t="s">
        <v>86</v>
      </c>
      <c r="E111" s="8" t="s">
        <v>125</v>
      </c>
      <c r="F111" s="35">
        <v>796</v>
      </c>
      <c r="G111" s="23" t="s">
        <v>37</v>
      </c>
      <c r="H111" s="56">
        <v>50</v>
      </c>
      <c r="I111" s="47">
        <v>25226501000</v>
      </c>
      <c r="J111" s="26" t="s">
        <v>52</v>
      </c>
      <c r="K111" s="35">
        <v>1260</v>
      </c>
      <c r="L111" s="68">
        <v>41365</v>
      </c>
      <c r="M111" s="27">
        <v>41395</v>
      </c>
      <c r="N111" s="42" t="s">
        <v>56</v>
      </c>
      <c r="O111" s="28" t="s">
        <v>58</v>
      </c>
    </row>
    <row r="112" spans="1:15" ht="38.25">
      <c r="A112" s="106">
        <v>89</v>
      </c>
      <c r="B112" s="11" t="s">
        <v>53</v>
      </c>
      <c r="C112" s="11">
        <v>2893370</v>
      </c>
      <c r="D112" s="22" t="s">
        <v>87</v>
      </c>
      <c r="E112" s="8" t="s">
        <v>125</v>
      </c>
      <c r="F112" s="35">
        <v>796</v>
      </c>
      <c r="G112" s="23" t="s">
        <v>37</v>
      </c>
      <c r="H112" s="56">
        <v>50</v>
      </c>
      <c r="I112" s="47">
        <v>25226501000</v>
      </c>
      <c r="J112" s="26" t="s">
        <v>52</v>
      </c>
      <c r="K112" s="35">
        <v>550</v>
      </c>
      <c r="L112" s="68">
        <v>41365</v>
      </c>
      <c r="M112" s="27">
        <v>41395</v>
      </c>
      <c r="N112" s="42" t="s">
        <v>56</v>
      </c>
      <c r="O112" s="28" t="s">
        <v>58</v>
      </c>
    </row>
    <row r="113" spans="1:15" s="9" customFormat="1" ht="13.5" customHeight="1">
      <c r="A113" s="106">
        <v>90</v>
      </c>
      <c r="B113" s="11" t="s">
        <v>53</v>
      </c>
      <c r="C113" s="11">
        <v>2894120</v>
      </c>
      <c r="D113" s="22" t="s">
        <v>88</v>
      </c>
      <c r="E113" s="8" t="s">
        <v>125</v>
      </c>
      <c r="F113" s="35">
        <v>796</v>
      </c>
      <c r="G113" s="23" t="s">
        <v>37</v>
      </c>
      <c r="H113" s="50">
        <v>3</v>
      </c>
      <c r="I113" s="47">
        <v>25226501000</v>
      </c>
      <c r="J113" s="26" t="s">
        <v>52</v>
      </c>
      <c r="K113" s="35">
        <v>14100</v>
      </c>
      <c r="L113" s="68">
        <v>41365</v>
      </c>
      <c r="M113" s="27">
        <v>41395</v>
      </c>
      <c r="N113" s="42" t="s">
        <v>56</v>
      </c>
      <c r="O113" s="28" t="s">
        <v>58</v>
      </c>
    </row>
    <row r="114" spans="1:15" ht="25.5">
      <c r="A114" s="106">
        <v>91</v>
      </c>
      <c r="B114" s="11" t="s">
        <v>53</v>
      </c>
      <c r="C114" s="30">
        <v>3315604</v>
      </c>
      <c r="D114" s="22" t="s">
        <v>89</v>
      </c>
      <c r="E114" s="8" t="s">
        <v>125</v>
      </c>
      <c r="F114" s="35">
        <v>796</v>
      </c>
      <c r="G114" s="23" t="s">
        <v>37</v>
      </c>
      <c r="H114" s="50">
        <v>3</v>
      </c>
      <c r="I114" s="47">
        <v>25226501000</v>
      </c>
      <c r="J114" s="26" t="s">
        <v>52</v>
      </c>
      <c r="K114" s="35">
        <v>57000</v>
      </c>
      <c r="L114" s="68">
        <v>41365</v>
      </c>
      <c r="M114" s="27">
        <v>41395</v>
      </c>
      <c r="N114" s="42" t="s">
        <v>56</v>
      </c>
      <c r="O114" s="28" t="s">
        <v>58</v>
      </c>
    </row>
    <row r="115" spans="1:15" ht="25.5">
      <c r="A115" s="106">
        <v>92</v>
      </c>
      <c r="B115" s="11" t="s">
        <v>53</v>
      </c>
      <c r="C115" s="30">
        <v>3312410</v>
      </c>
      <c r="D115" s="22" t="s">
        <v>90</v>
      </c>
      <c r="E115" s="8" t="s">
        <v>125</v>
      </c>
      <c r="F115" s="35">
        <v>796</v>
      </c>
      <c r="G115" s="23" t="s">
        <v>37</v>
      </c>
      <c r="H115" s="50">
        <v>8</v>
      </c>
      <c r="I115" s="47">
        <v>25226501000</v>
      </c>
      <c r="J115" s="26" t="s">
        <v>52</v>
      </c>
      <c r="K115" s="35">
        <v>12320</v>
      </c>
      <c r="L115" s="68">
        <v>41365</v>
      </c>
      <c r="M115" s="27">
        <v>41395</v>
      </c>
      <c r="N115" s="42" t="s">
        <v>56</v>
      </c>
      <c r="O115" s="28" t="s">
        <v>58</v>
      </c>
    </row>
    <row r="116" spans="1:15" ht="25.5">
      <c r="A116" s="106">
        <v>93</v>
      </c>
      <c r="B116" s="11" t="s">
        <v>53</v>
      </c>
      <c r="C116" s="11">
        <v>3131000</v>
      </c>
      <c r="D116" s="22" t="s">
        <v>91</v>
      </c>
      <c r="E116" s="8" t="s">
        <v>125</v>
      </c>
      <c r="F116" s="36" t="s">
        <v>54</v>
      </c>
      <c r="G116" s="23" t="s">
        <v>42</v>
      </c>
      <c r="H116" s="50">
        <v>1520</v>
      </c>
      <c r="I116" s="47">
        <v>25226501000</v>
      </c>
      <c r="J116" s="26" t="s">
        <v>52</v>
      </c>
      <c r="K116" s="35">
        <v>90660</v>
      </c>
      <c r="L116" s="68">
        <v>41365</v>
      </c>
      <c r="M116" s="27">
        <v>41395</v>
      </c>
      <c r="N116" s="42" t="s">
        <v>56</v>
      </c>
      <c r="O116" s="28" t="s">
        <v>58</v>
      </c>
    </row>
    <row r="117" spans="1:15" ht="25.5">
      <c r="A117" s="106">
        <v>94</v>
      </c>
      <c r="B117" s="11" t="s">
        <v>53</v>
      </c>
      <c r="C117" s="11">
        <v>1723105</v>
      </c>
      <c r="D117" s="30" t="s">
        <v>92</v>
      </c>
      <c r="E117" s="8" t="s">
        <v>125</v>
      </c>
      <c r="F117" s="36" t="s">
        <v>54</v>
      </c>
      <c r="G117" s="23" t="s">
        <v>42</v>
      </c>
      <c r="H117" s="50">
        <v>460</v>
      </c>
      <c r="I117" s="47">
        <v>25226501000</v>
      </c>
      <c r="J117" s="26" t="s">
        <v>52</v>
      </c>
      <c r="K117" s="35">
        <v>35650</v>
      </c>
      <c r="L117" s="68">
        <v>41365</v>
      </c>
      <c r="M117" s="27">
        <v>41395</v>
      </c>
      <c r="N117" s="42" t="s">
        <v>56</v>
      </c>
      <c r="O117" s="28" t="s">
        <v>58</v>
      </c>
    </row>
    <row r="118" spans="1:15" ht="25.5">
      <c r="A118" s="106">
        <v>95</v>
      </c>
      <c r="B118" s="11" t="s">
        <v>53</v>
      </c>
      <c r="C118" s="11">
        <v>2915513</v>
      </c>
      <c r="D118" s="30" t="s">
        <v>93</v>
      </c>
      <c r="E118" s="8" t="s">
        <v>125</v>
      </c>
      <c r="F118" s="35">
        <v>796</v>
      </c>
      <c r="G118" s="23" t="s">
        <v>37</v>
      </c>
      <c r="H118" s="50">
        <v>41</v>
      </c>
      <c r="I118" s="47">
        <v>25226501000</v>
      </c>
      <c r="J118" s="26" t="s">
        <v>52</v>
      </c>
      <c r="K118" s="35">
        <v>29440</v>
      </c>
      <c r="L118" s="68">
        <v>41365</v>
      </c>
      <c r="M118" s="27">
        <v>41395</v>
      </c>
      <c r="N118" s="42" t="s">
        <v>56</v>
      </c>
      <c r="O118" s="28" t="s">
        <v>58</v>
      </c>
    </row>
    <row r="119" spans="1:15" ht="25.5">
      <c r="A119" s="106">
        <v>96</v>
      </c>
      <c r="B119" s="11" t="s">
        <v>53</v>
      </c>
      <c r="C119" s="30">
        <v>7424020</v>
      </c>
      <c r="D119" s="71" t="s">
        <v>94</v>
      </c>
      <c r="E119" s="8" t="s">
        <v>125</v>
      </c>
      <c r="F119" s="35">
        <v>839</v>
      </c>
      <c r="G119" s="23" t="s">
        <v>38</v>
      </c>
      <c r="H119" s="22">
        <v>1</v>
      </c>
      <c r="I119" s="47">
        <v>25226501000</v>
      </c>
      <c r="J119" s="26" t="s">
        <v>52</v>
      </c>
      <c r="K119" s="35">
        <v>646600</v>
      </c>
      <c r="L119" s="27">
        <v>41366</v>
      </c>
      <c r="M119" s="27">
        <v>41426</v>
      </c>
      <c r="N119" s="42" t="s">
        <v>56</v>
      </c>
      <c r="O119" s="28" t="s">
        <v>58</v>
      </c>
    </row>
    <row r="120" spans="1:15" ht="25.5">
      <c r="A120" s="106">
        <v>97</v>
      </c>
      <c r="B120" s="11" t="s">
        <v>53</v>
      </c>
      <c r="C120" s="30">
        <v>7423050</v>
      </c>
      <c r="D120" s="30" t="s">
        <v>95</v>
      </c>
      <c r="E120" s="28" t="s">
        <v>122</v>
      </c>
      <c r="F120" s="35">
        <v>796</v>
      </c>
      <c r="G120" s="23" t="s">
        <v>37</v>
      </c>
      <c r="H120" s="50">
        <v>3</v>
      </c>
      <c r="I120" s="47">
        <v>25226501000</v>
      </c>
      <c r="J120" s="26" t="s">
        <v>52</v>
      </c>
      <c r="K120" s="35">
        <v>15000</v>
      </c>
      <c r="L120" s="27">
        <v>41377</v>
      </c>
      <c r="M120" s="27">
        <v>41426</v>
      </c>
      <c r="N120" s="42" t="s">
        <v>56</v>
      </c>
      <c r="O120" s="28" t="s">
        <v>59</v>
      </c>
    </row>
    <row r="121" spans="1:15" s="100" customFormat="1" ht="25.5">
      <c r="A121" s="106">
        <v>98</v>
      </c>
      <c r="B121" s="8" t="s">
        <v>53</v>
      </c>
      <c r="C121" s="10">
        <v>8040020</v>
      </c>
      <c r="D121" s="11" t="s">
        <v>120</v>
      </c>
      <c r="E121" s="12" t="s">
        <v>119</v>
      </c>
      <c r="F121" s="8">
        <v>792</v>
      </c>
      <c r="G121" s="13" t="s">
        <v>51</v>
      </c>
      <c r="H121" s="50"/>
      <c r="I121" s="47">
        <v>25226501000</v>
      </c>
      <c r="J121" s="26" t="s">
        <v>52</v>
      </c>
      <c r="K121" s="35">
        <v>60270</v>
      </c>
      <c r="L121" s="27">
        <v>41377</v>
      </c>
      <c r="M121" s="27">
        <v>41426</v>
      </c>
      <c r="N121" s="42" t="s">
        <v>56</v>
      </c>
      <c r="O121" s="28" t="s">
        <v>59</v>
      </c>
    </row>
    <row r="122" spans="1:15" ht="25.5">
      <c r="A122" s="106">
        <v>99</v>
      </c>
      <c r="B122" s="30" t="s">
        <v>53</v>
      </c>
      <c r="C122" s="30">
        <v>2949030</v>
      </c>
      <c r="D122" s="30" t="s">
        <v>96</v>
      </c>
      <c r="E122" s="28" t="s">
        <v>122</v>
      </c>
      <c r="F122" s="37">
        <v>796</v>
      </c>
      <c r="G122" s="30" t="s">
        <v>37</v>
      </c>
      <c r="H122" s="30">
        <v>1</v>
      </c>
      <c r="I122" s="74">
        <v>25226501000</v>
      </c>
      <c r="J122" s="26" t="s">
        <v>52</v>
      </c>
      <c r="K122" s="37">
        <v>450000</v>
      </c>
      <c r="L122" s="27">
        <v>41365</v>
      </c>
      <c r="M122" s="27">
        <v>41426</v>
      </c>
      <c r="N122" s="42" t="s">
        <v>56</v>
      </c>
      <c r="O122" s="28" t="s">
        <v>58</v>
      </c>
    </row>
    <row r="123" spans="1:15" ht="25.5">
      <c r="A123" s="106">
        <v>100</v>
      </c>
      <c r="B123" s="30" t="s">
        <v>53</v>
      </c>
      <c r="C123" s="30">
        <v>3410223</v>
      </c>
      <c r="D123" s="30" t="s">
        <v>97</v>
      </c>
      <c r="E123" s="28" t="s">
        <v>122</v>
      </c>
      <c r="F123" s="37">
        <v>796</v>
      </c>
      <c r="G123" s="30" t="s">
        <v>37</v>
      </c>
      <c r="H123" s="30">
        <v>1</v>
      </c>
      <c r="I123" s="74">
        <v>25226501000</v>
      </c>
      <c r="J123" s="26" t="s">
        <v>52</v>
      </c>
      <c r="K123" s="37">
        <v>543000</v>
      </c>
      <c r="L123" s="27">
        <v>41314</v>
      </c>
      <c r="M123" s="86">
        <v>41365</v>
      </c>
      <c r="N123" s="42" t="s">
        <v>56</v>
      </c>
      <c r="O123" s="28" t="s">
        <v>58</v>
      </c>
    </row>
    <row r="124" spans="1:15" ht="25.5">
      <c r="A124" s="106">
        <v>101</v>
      </c>
      <c r="B124" s="11" t="s">
        <v>53</v>
      </c>
      <c r="C124" s="11">
        <v>2320230</v>
      </c>
      <c r="D124" s="22" t="s">
        <v>98</v>
      </c>
      <c r="E124" s="8" t="s">
        <v>125</v>
      </c>
      <c r="F124" s="35">
        <v>168</v>
      </c>
      <c r="G124" s="22" t="s">
        <v>40</v>
      </c>
      <c r="H124" s="22">
        <v>4.3</v>
      </c>
      <c r="I124" s="47">
        <v>25226501000</v>
      </c>
      <c r="J124" s="26" t="s">
        <v>52</v>
      </c>
      <c r="K124" s="37">
        <v>150930</v>
      </c>
      <c r="L124" s="27" t="s">
        <v>47</v>
      </c>
      <c r="M124" s="27" t="s">
        <v>48</v>
      </c>
      <c r="N124" s="42" t="s">
        <v>56</v>
      </c>
      <c r="O124" s="28" t="s">
        <v>58</v>
      </c>
    </row>
    <row r="125" spans="1:15" ht="25.5">
      <c r="A125" s="106">
        <v>102</v>
      </c>
      <c r="B125" s="11" t="s">
        <v>53</v>
      </c>
      <c r="C125" s="11">
        <v>2320212</v>
      </c>
      <c r="D125" s="22" t="s">
        <v>99</v>
      </c>
      <c r="E125" s="8" t="s">
        <v>125</v>
      </c>
      <c r="F125" s="35">
        <v>168</v>
      </c>
      <c r="G125" s="22" t="s">
        <v>40</v>
      </c>
      <c r="H125" s="22">
        <v>0.48599999999999999</v>
      </c>
      <c r="I125" s="47">
        <v>25226501000</v>
      </c>
      <c r="J125" s="26" t="s">
        <v>52</v>
      </c>
      <c r="K125" s="37">
        <v>14580</v>
      </c>
      <c r="L125" s="27" t="s">
        <v>47</v>
      </c>
      <c r="M125" s="27" t="s">
        <v>48</v>
      </c>
      <c r="N125" s="42" t="s">
        <v>56</v>
      </c>
      <c r="O125" s="28" t="s">
        <v>58</v>
      </c>
    </row>
    <row r="126" spans="1:15" s="9" customFormat="1" ht="25.5">
      <c r="A126" s="106">
        <v>103</v>
      </c>
      <c r="B126" s="11" t="s">
        <v>53</v>
      </c>
      <c r="C126" s="11">
        <v>2320212</v>
      </c>
      <c r="D126" s="71" t="s">
        <v>100</v>
      </c>
      <c r="E126" s="8" t="s">
        <v>125</v>
      </c>
      <c r="F126" s="35">
        <v>168</v>
      </c>
      <c r="G126" s="22" t="s">
        <v>40</v>
      </c>
      <c r="H126" s="24">
        <v>1.95</v>
      </c>
      <c r="I126" s="47">
        <v>25226501000</v>
      </c>
      <c r="J126" s="26" t="s">
        <v>52</v>
      </c>
      <c r="K126" s="37">
        <v>72150</v>
      </c>
      <c r="L126" s="27" t="s">
        <v>47</v>
      </c>
      <c r="M126" s="27" t="s">
        <v>48</v>
      </c>
      <c r="N126" s="42" t="s">
        <v>56</v>
      </c>
      <c r="O126" s="28" t="s">
        <v>58</v>
      </c>
    </row>
    <row r="127" spans="1:15" s="9" customFormat="1" ht="25.5">
      <c r="A127" s="106">
        <v>104</v>
      </c>
      <c r="B127" s="11" t="s">
        <v>113</v>
      </c>
      <c r="C127" s="11">
        <v>8514040</v>
      </c>
      <c r="D127" s="71" t="s">
        <v>114</v>
      </c>
      <c r="E127" s="28" t="s">
        <v>122</v>
      </c>
      <c r="F127" s="35">
        <v>792</v>
      </c>
      <c r="G127" s="22" t="s">
        <v>51</v>
      </c>
      <c r="H127" s="24">
        <v>9</v>
      </c>
      <c r="I127" s="47">
        <v>25226501000</v>
      </c>
      <c r="J127" s="26" t="s">
        <v>52</v>
      </c>
      <c r="K127" s="37">
        <v>154000</v>
      </c>
      <c r="L127" s="85">
        <v>41395</v>
      </c>
      <c r="M127" s="27" t="s">
        <v>49</v>
      </c>
      <c r="N127" s="42" t="s">
        <v>56</v>
      </c>
      <c r="O127" s="28" t="s">
        <v>59</v>
      </c>
    </row>
    <row r="128" spans="1:15" s="75" customFormat="1" ht="25.5">
      <c r="A128" s="106">
        <v>105</v>
      </c>
      <c r="B128" s="11" t="s">
        <v>53</v>
      </c>
      <c r="C128" s="30">
        <v>3697391</v>
      </c>
      <c r="D128" s="58" t="s">
        <v>62</v>
      </c>
      <c r="E128" s="8" t="s">
        <v>125</v>
      </c>
      <c r="F128" s="35">
        <v>796</v>
      </c>
      <c r="G128" s="23" t="s">
        <v>37</v>
      </c>
      <c r="H128" s="50">
        <v>35</v>
      </c>
      <c r="I128" s="47">
        <v>25226501000</v>
      </c>
      <c r="J128" s="26" t="s">
        <v>52</v>
      </c>
      <c r="K128" s="35">
        <v>700</v>
      </c>
      <c r="L128" s="68">
        <v>41365</v>
      </c>
      <c r="M128" s="43">
        <v>41365</v>
      </c>
      <c r="N128" s="42" t="s">
        <v>56</v>
      </c>
      <c r="O128" s="28" t="s">
        <v>59</v>
      </c>
    </row>
    <row r="129" spans="1:15" s="75" customFormat="1" ht="25.5">
      <c r="A129" s="106">
        <v>106</v>
      </c>
      <c r="B129" s="11" t="s">
        <v>53</v>
      </c>
      <c r="C129" s="11">
        <v>2712142</v>
      </c>
      <c r="D129" s="58" t="s">
        <v>63</v>
      </c>
      <c r="E129" s="8" t="s">
        <v>125</v>
      </c>
      <c r="F129" s="35">
        <v>168</v>
      </c>
      <c r="G129" s="23" t="s">
        <v>40</v>
      </c>
      <c r="H129" s="50">
        <v>0.35</v>
      </c>
      <c r="I129" s="47">
        <v>25226501000</v>
      </c>
      <c r="J129" s="26" t="s">
        <v>52</v>
      </c>
      <c r="K129" s="35">
        <v>10500</v>
      </c>
      <c r="L129" s="68">
        <v>41365</v>
      </c>
      <c r="M129" s="43">
        <v>41366</v>
      </c>
      <c r="N129" s="42" t="s">
        <v>56</v>
      </c>
      <c r="O129" s="28" t="s">
        <v>59</v>
      </c>
    </row>
    <row r="130" spans="1:15" s="75" customFormat="1" ht="25.5">
      <c r="A130" s="106">
        <v>107</v>
      </c>
      <c r="B130" s="30" t="s">
        <v>53</v>
      </c>
      <c r="C130" s="30">
        <v>2712351</v>
      </c>
      <c r="D130" s="58" t="s">
        <v>64</v>
      </c>
      <c r="E130" s="8" t="s">
        <v>125</v>
      </c>
      <c r="F130" s="37">
        <v>168</v>
      </c>
      <c r="G130" s="23" t="s">
        <v>40</v>
      </c>
      <c r="H130" s="50">
        <v>0.8</v>
      </c>
      <c r="I130" s="74">
        <v>25226501000</v>
      </c>
      <c r="J130" s="26" t="s">
        <v>52</v>
      </c>
      <c r="K130" s="37">
        <v>48800</v>
      </c>
      <c r="L130" s="68">
        <v>41365</v>
      </c>
      <c r="M130" s="43">
        <v>41367</v>
      </c>
      <c r="N130" s="42" t="s">
        <v>56</v>
      </c>
      <c r="O130" s="28" t="s">
        <v>59</v>
      </c>
    </row>
    <row r="131" spans="1:15" s="75" customFormat="1" ht="25.5">
      <c r="A131" s="106">
        <v>108</v>
      </c>
      <c r="B131" s="30" t="s">
        <v>53</v>
      </c>
      <c r="C131" s="30">
        <v>2895430</v>
      </c>
      <c r="D131" s="58" t="s">
        <v>65</v>
      </c>
      <c r="E131" s="8" t="s">
        <v>125</v>
      </c>
      <c r="F131" s="37">
        <v>18</v>
      </c>
      <c r="G131" s="23" t="s">
        <v>43</v>
      </c>
      <c r="H131" s="50">
        <v>3</v>
      </c>
      <c r="I131" s="74">
        <v>25226501000</v>
      </c>
      <c r="J131" s="26" t="s">
        <v>52</v>
      </c>
      <c r="K131" s="37">
        <v>780</v>
      </c>
      <c r="L131" s="68">
        <v>41365</v>
      </c>
      <c r="M131" s="43">
        <v>41368</v>
      </c>
      <c r="N131" s="42" t="s">
        <v>56</v>
      </c>
      <c r="O131" s="28" t="s">
        <v>59</v>
      </c>
    </row>
    <row r="132" spans="1:15" s="75" customFormat="1" ht="25.5">
      <c r="A132" s="106">
        <v>109</v>
      </c>
      <c r="B132" s="30" t="s">
        <v>53</v>
      </c>
      <c r="C132" s="30">
        <v>2521122</v>
      </c>
      <c r="D132" s="57" t="s">
        <v>66</v>
      </c>
      <c r="E132" s="8" t="s">
        <v>125</v>
      </c>
      <c r="F132" s="37">
        <v>796</v>
      </c>
      <c r="G132" s="23" t="s">
        <v>37</v>
      </c>
      <c r="H132" s="50">
        <v>100</v>
      </c>
      <c r="I132" s="74">
        <v>25226501000</v>
      </c>
      <c r="J132" s="26" t="s">
        <v>52</v>
      </c>
      <c r="K132" s="37">
        <v>9400</v>
      </c>
      <c r="L132" s="68">
        <v>41365</v>
      </c>
      <c r="M132" s="43">
        <v>41369</v>
      </c>
      <c r="N132" s="42" t="s">
        <v>56</v>
      </c>
      <c r="O132" s="28" t="s">
        <v>59</v>
      </c>
    </row>
    <row r="133" spans="1:15" s="75" customFormat="1" ht="25.5">
      <c r="A133" s="106">
        <v>110</v>
      </c>
      <c r="B133" s="30" t="s">
        <v>53</v>
      </c>
      <c r="C133" s="30">
        <v>2714710</v>
      </c>
      <c r="D133" s="57" t="s">
        <v>67</v>
      </c>
      <c r="E133" s="8" t="s">
        <v>125</v>
      </c>
      <c r="F133" s="37">
        <v>166</v>
      </c>
      <c r="G133" s="23" t="s">
        <v>41</v>
      </c>
      <c r="H133" s="50">
        <v>70</v>
      </c>
      <c r="I133" s="74">
        <v>25226501000</v>
      </c>
      <c r="J133" s="26" t="s">
        <v>52</v>
      </c>
      <c r="K133" s="37">
        <v>6230</v>
      </c>
      <c r="L133" s="68">
        <v>41365</v>
      </c>
      <c r="M133" s="43">
        <v>41370</v>
      </c>
      <c r="N133" s="42" t="s">
        <v>56</v>
      </c>
      <c r="O133" s="28" t="s">
        <v>59</v>
      </c>
    </row>
    <row r="134" spans="1:15" s="75" customFormat="1" ht="39" customHeight="1">
      <c r="A134" s="106">
        <v>111</v>
      </c>
      <c r="B134" s="30" t="s">
        <v>53</v>
      </c>
      <c r="C134" s="30">
        <v>2429110</v>
      </c>
      <c r="D134" s="57" t="s">
        <v>68</v>
      </c>
      <c r="E134" s="8" t="s">
        <v>125</v>
      </c>
      <c r="F134" s="37">
        <v>166</v>
      </c>
      <c r="G134" s="23" t="s">
        <v>41</v>
      </c>
      <c r="H134" s="50">
        <v>80</v>
      </c>
      <c r="I134" s="74">
        <v>25226501000</v>
      </c>
      <c r="J134" s="26" t="s">
        <v>52</v>
      </c>
      <c r="K134" s="37">
        <v>16000</v>
      </c>
      <c r="L134" s="68">
        <v>41365</v>
      </c>
      <c r="M134" s="43">
        <v>41371</v>
      </c>
      <c r="N134" s="42" t="s">
        <v>56</v>
      </c>
      <c r="O134" s="28" t="s">
        <v>59</v>
      </c>
    </row>
    <row r="135" spans="1:15" s="75" customFormat="1" ht="25.5">
      <c r="A135" s="106">
        <v>112</v>
      </c>
      <c r="B135" s="30" t="s">
        <v>53</v>
      </c>
      <c r="C135" s="30">
        <v>3020365</v>
      </c>
      <c r="D135" s="97" t="s">
        <v>69</v>
      </c>
      <c r="E135" s="8" t="s">
        <v>125</v>
      </c>
      <c r="F135" s="37">
        <v>796</v>
      </c>
      <c r="G135" s="23" t="s">
        <v>37</v>
      </c>
      <c r="H135" s="50">
        <v>14</v>
      </c>
      <c r="I135" s="74">
        <v>25226501000</v>
      </c>
      <c r="J135" s="26" t="s">
        <v>52</v>
      </c>
      <c r="K135" s="37">
        <v>14800</v>
      </c>
      <c r="L135" s="68">
        <v>41365</v>
      </c>
      <c r="M135" s="27">
        <v>41395</v>
      </c>
      <c r="N135" s="42" t="s">
        <v>56</v>
      </c>
      <c r="O135" s="28" t="s">
        <v>58</v>
      </c>
    </row>
    <row r="136" spans="1:15" s="75" customFormat="1" ht="25.5">
      <c r="A136" s="106">
        <v>113</v>
      </c>
      <c r="B136" s="30" t="s">
        <v>53</v>
      </c>
      <c r="C136" s="30">
        <v>3010050</v>
      </c>
      <c r="D136" s="97" t="s">
        <v>70</v>
      </c>
      <c r="E136" s="8" t="s">
        <v>125</v>
      </c>
      <c r="F136" s="37">
        <v>796</v>
      </c>
      <c r="G136" s="23" t="s">
        <v>37</v>
      </c>
      <c r="H136" s="53">
        <v>42</v>
      </c>
      <c r="I136" s="74">
        <v>25226501000</v>
      </c>
      <c r="J136" s="26" t="s">
        <v>52</v>
      </c>
      <c r="K136" s="37">
        <v>3150</v>
      </c>
      <c r="L136" s="68">
        <v>41365</v>
      </c>
      <c r="M136" s="27">
        <v>41396</v>
      </c>
      <c r="N136" s="42" t="s">
        <v>56</v>
      </c>
      <c r="O136" s="28" t="s">
        <v>57</v>
      </c>
    </row>
    <row r="137" spans="1:15" s="75" customFormat="1" ht="25.5">
      <c r="A137" s="106">
        <v>114</v>
      </c>
      <c r="B137" s="30" t="s">
        <v>53</v>
      </c>
      <c r="C137" s="30">
        <v>2424872</v>
      </c>
      <c r="D137" s="57" t="s">
        <v>147</v>
      </c>
      <c r="E137" s="8" t="s">
        <v>125</v>
      </c>
      <c r="F137" s="37">
        <v>796</v>
      </c>
      <c r="G137" s="22" t="s">
        <v>37</v>
      </c>
      <c r="H137" s="51">
        <v>3</v>
      </c>
      <c r="I137" s="74">
        <v>25226501000</v>
      </c>
      <c r="J137" s="26" t="s">
        <v>52</v>
      </c>
      <c r="K137" s="37">
        <v>99</v>
      </c>
      <c r="L137" s="68">
        <v>41365</v>
      </c>
      <c r="M137" s="43">
        <v>41371</v>
      </c>
      <c r="N137" s="42" t="s">
        <v>56</v>
      </c>
      <c r="O137" s="28" t="s">
        <v>59</v>
      </c>
    </row>
    <row r="138" spans="1:15" s="75" customFormat="1" ht="25.5">
      <c r="A138" s="106">
        <v>115</v>
      </c>
      <c r="B138" s="30" t="s">
        <v>53</v>
      </c>
      <c r="C138" s="30">
        <v>2424861</v>
      </c>
      <c r="D138" s="57" t="s">
        <v>146</v>
      </c>
      <c r="E138" s="8" t="s">
        <v>125</v>
      </c>
      <c r="F138" s="37">
        <v>796</v>
      </c>
      <c r="G138" s="22" t="s">
        <v>37</v>
      </c>
      <c r="H138" s="51">
        <v>3</v>
      </c>
      <c r="I138" s="74">
        <v>25226501000</v>
      </c>
      <c r="J138" s="26" t="s">
        <v>52</v>
      </c>
      <c r="K138" s="37">
        <v>405</v>
      </c>
      <c r="L138" s="68">
        <v>41365</v>
      </c>
      <c r="M138" s="43">
        <v>41371</v>
      </c>
      <c r="N138" s="42" t="s">
        <v>56</v>
      </c>
      <c r="O138" s="28" t="s">
        <v>59</v>
      </c>
    </row>
    <row r="139" spans="1:15" s="75" customFormat="1" ht="25.5">
      <c r="A139" s="106">
        <v>116</v>
      </c>
      <c r="B139" s="30" t="s">
        <v>53</v>
      </c>
      <c r="C139" s="30">
        <v>2424832</v>
      </c>
      <c r="D139" s="57" t="s">
        <v>71</v>
      </c>
      <c r="E139" s="8" t="s">
        <v>125</v>
      </c>
      <c r="F139" s="37">
        <v>166</v>
      </c>
      <c r="G139" s="22" t="s">
        <v>45</v>
      </c>
      <c r="H139" s="51">
        <v>7.2</v>
      </c>
      <c r="I139" s="74">
        <v>25226501000</v>
      </c>
      <c r="J139" s="26" t="s">
        <v>52</v>
      </c>
      <c r="K139" s="37">
        <v>495</v>
      </c>
      <c r="L139" s="68">
        <v>41365</v>
      </c>
      <c r="M139" s="43">
        <v>41371</v>
      </c>
      <c r="N139" s="42" t="s">
        <v>56</v>
      </c>
      <c r="O139" s="28" t="s">
        <v>59</v>
      </c>
    </row>
    <row r="140" spans="1:15" s="9" customFormat="1" ht="37.5" customHeight="1">
      <c r="A140" s="106">
        <v>117</v>
      </c>
      <c r="B140" s="30" t="s">
        <v>53</v>
      </c>
      <c r="C140" s="30">
        <v>2524111</v>
      </c>
      <c r="D140" s="57" t="s">
        <v>148</v>
      </c>
      <c r="E140" s="8" t="s">
        <v>125</v>
      </c>
      <c r="F140" s="37">
        <v>796</v>
      </c>
      <c r="G140" s="22" t="s">
        <v>37</v>
      </c>
      <c r="H140" s="51">
        <v>15</v>
      </c>
      <c r="I140" s="74">
        <v>25226501000</v>
      </c>
      <c r="J140" s="26" t="s">
        <v>52</v>
      </c>
      <c r="K140" s="37">
        <v>752</v>
      </c>
      <c r="L140" s="68">
        <v>41365</v>
      </c>
      <c r="M140" s="43">
        <v>41371</v>
      </c>
      <c r="N140" s="42" t="s">
        <v>56</v>
      </c>
      <c r="O140" s="28" t="s">
        <v>59</v>
      </c>
    </row>
    <row r="141" spans="1:15" s="9" customFormat="1" ht="37.5" customHeight="1">
      <c r="A141" s="106">
        <v>118</v>
      </c>
      <c r="B141" s="11" t="s">
        <v>53</v>
      </c>
      <c r="C141" s="11">
        <v>2895430</v>
      </c>
      <c r="D141" s="58" t="s">
        <v>137</v>
      </c>
      <c r="E141" s="8" t="s">
        <v>125</v>
      </c>
      <c r="F141" s="35">
        <v>18</v>
      </c>
      <c r="G141" s="23" t="s">
        <v>43</v>
      </c>
      <c r="H141" s="52">
        <v>2</v>
      </c>
      <c r="I141" s="47">
        <v>25226501000</v>
      </c>
      <c r="J141" s="26" t="s">
        <v>52</v>
      </c>
      <c r="K141" s="35">
        <v>520</v>
      </c>
      <c r="L141" s="27">
        <v>41285</v>
      </c>
      <c r="M141" s="43">
        <v>41334</v>
      </c>
      <c r="N141" s="42" t="s">
        <v>56</v>
      </c>
      <c r="O141" s="28" t="s">
        <v>57</v>
      </c>
    </row>
    <row r="142" spans="1:15" s="9" customFormat="1" ht="45.75" customHeight="1">
      <c r="A142" s="106">
        <v>119</v>
      </c>
      <c r="B142" s="11" t="s">
        <v>53</v>
      </c>
      <c r="C142" s="11">
        <v>2429110</v>
      </c>
      <c r="D142" s="98" t="s">
        <v>72</v>
      </c>
      <c r="E142" s="8" t="s">
        <v>125</v>
      </c>
      <c r="F142" s="35">
        <v>166</v>
      </c>
      <c r="G142" s="23" t="s">
        <v>41</v>
      </c>
      <c r="H142" s="54">
        <v>20</v>
      </c>
      <c r="I142" s="47">
        <v>25226501000</v>
      </c>
      <c r="J142" s="26" t="s">
        <v>52</v>
      </c>
      <c r="K142" s="35">
        <v>2200</v>
      </c>
      <c r="L142" s="68">
        <v>41365</v>
      </c>
      <c r="M142" s="43">
        <v>41372</v>
      </c>
      <c r="N142" s="42" t="s">
        <v>56</v>
      </c>
      <c r="O142" s="28" t="s">
        <v>59</v>
      </c>
    </row>
    <row r="143" spans="1:15" s="9" customFormat="1" ht="47.25" customHeight="1">
      <c r="A143" s="106">
        <v>120</v>
      </c>
      <c r="B143" s="11" t="s">
        <v>53</v>
      </c>
      <c r="C143" s="11">
        <v>1816000</v>
      </c>
      <c r="D143" s="58" t="s">
        <v>124</v>
      </c>
      <c r="E143" s="28" t="s">
        <v>122</v>
      </c>
      <c r="F143" s="35">
        <v>796</v>
      </c>
      <c r="G143" s="23" t="s">
        <v>37</v>
      </c>
      <c r="H143" s="50"/>
      <c r="I143" s="47">
        <v>25226501000</v>
      </c>
      <c r="J143" s="26" t="s">
        <v>52</v>
      </c>
      <c r="K143" s="35">
        <v>310218</v>
      </c>
      <c r="L143" s="27">
        <v>41249</v>
      </c>
      <c r="M143" s="27">
        <v>41396</v>
      </c>
      <c r="N143" s="42" t="s">
        <v>56</v>
      </c>
      <c r="O143" s="28" t="s">
        <v>58</v>
      </c>
    </row>
    <row r="144" spans="1:15" s="9" customFormat="1" ht="48.75" customHeight="1">
      <c r="A144" s="106">
        <v>121</v>
      </c>
      <c r="B144" s="11" t="s">
        <v>53</v>
      </c>
      <c r="C144" s="11">
        <v>1816000</v>
      </c>
      <c r="D144" s="57" t="s">
        <v>123</v>
      </c>
      <c r="E144" s="28" t="s">
        <v>122</v>
      </c>
      <c r="F144" s="35">
        <v>796</v>
      </c>
      <c r="G144" s="23" t="s">
        <v>37</v>
      </c>
      <c r="H144" s="50"/>
      <c r="I144" s="47">
        <v>25226501000</v>
      </c>
      <c r="J144" s="26" t="s">
        <v>52</v>
      </c>
      <c r="K144" s="35">
        <v>769317</v>
      </c>
      <c r="L144" s="27">
        <v>41249</v>
      </c>
      <c r="M144" s="27">
        <v>41396</v>
      </c>
      <c r="N144" s="42" t="s">
        <v>56</v>
      </c>
      <c r="O144" s="28" t="s">
        <v>57</v>
      </c>
    </row>
    <row r="145" spans="1:15" s="9" customFormat="1" ht="48" customHeight="1">
      <c r="A145" s="106">
        <v>122</v>
      </c>
      <c r="B145" s="11" t="s">
        <v>53</v>
      </c>
      <c r="C145" s="11">
        <v>2424714</v>
      </c>
      <c r="D145" s="57" t="s">
        <v>73</v>
      </c>
      <c r="E145" s="28" t="s">
        <v>122</v>
      </c>
      <c r="F145" s="35">
        <v>796</v>
      </c>
      <c r="G145" s="23" t="s">
        <v>37</v>
      </c>
      <c r="H145" s="50"/>
      <c r="I145" s="47">
        <v>25226501000</v>
      </c>
      <c r="J145" s="26" t="s">
        <v>52</v>
      </c>
      <c r="K145" s="35">
        <v>88913</v>
      </c>
      <c r="L145" s="68">
        <v>41365</v>
      </c>
      <c r="M145" s="27">
        <v>41396</v>
      </c>
      <c r="N145" s="42" t="s">
        <v>56</v>
      </c>
      <c r="O145" s="28" t="s">
        <v>57</v>
      </c>
    </row>
    <row r="146" spans="1:15" s="9" customFormat="1" ht="40.5" customHeight="1">
      <c r="A146" s="106">
        <v>123</v>
      </c>
      <c r="B146" s="11" t="s">
        <v>53</v>
      </c>
      <c r="C146" s="11">
        <v>2423960</v>
      </c>
      <c r="D146" s="58" t="s">
        <v>74</v>
      </c>
      <c r="E146" s="28" t="s">
        <v>122</v>
      </c>
      <c r="F146" s="35">
        <v>796</v>
      </c>
      <c r="G146" s="23" t="s">
        <v>37</v>
      </c>
      <c r="H146" s="50">
        <v>23</v>
      </c>
      <c r="I146" s="47">
        <v>25226501000</v>
      </c>
      <c r="J146" s="26" t="s">
        <v>52</v>
      </c>
      <c r="K146" s="35">
        <v>16100</v>
      </c>
      <c r="L146" s="68">
        <v>41365</v>
      </c>
      <c r="M146" s="27">
        <v>41396</v>
      </c>
      <c r="N146" s="42" t="s">
        <v>56</v>
      </c>
      <c r="O146" s="28" t="s">
        <v>59</v>
      </c>
    </row>
    <row r="147" spans="1:15" s="75" customFormat="1" ht="25.5">
      <c r="A147" s="106">
        <v>124</v>
      </c>
      <c r="B147" s="11" t="s">
        <v>53</v>
      </c>
      <c r="C147" s="11">
        <v>2211354</v>
      </c>
      <c r="D147" s="57" t="s">
        <v>75</v>
      </c>
      <c r="E147" s="28" t="s">
        <v>122</v>
      </c>
      <c r="F147" s="35">
        <v>796</v>
      </c>
      <c r="G147" s="22" t="s">
        <v>37</v>
      </c>
      <c r="H147" s="51">
        <v>87</v>
      </c>
      <c r="I147" s="47">
        <v>25226501000</v>
      </c>
      <c r="J147" s="26" t="s">
        <v>52</v>
      </c>
      <c r="K147" s="35">
        <v>2175</v>
      </c>
      <c r="L147" s="68">
        <v>41365</v>
      </c>
      <c r="M147" s="27">
        <v>41396</v>
      </c>
      <c r="N147" s="42" t="s">
        <v>56</v>
      </c>
      <c r="O147" s="28" t="s">
        <v>59</v>
      </c>
    </row>
    <row r="148" spans="1:15" s="75" customFormat="1" ht="49.5" customHeight="1">
      <c r="A148" s="106">
        <v>125</v>
      </c>
      <c r="B148" s="11" t="s">
        <v>53</v>
      </c>
      <c r="C148" s="11">
        <v>2211354</v>
      </c>
      <c r="D148" s="57" t="s">
        <v>76</v>
      </c>
      <c r="E148" s="28" t="s">
        <v>122</v>
      </c>
      <c r="F148" s="35">
        <v>796</v>
      </c>
      <c r="G148" s="22" t="s">
        <v>37</v>
      </c>
      <c r="H148" s="51">
        <v>460</v>
      </c>
      <c r="I148" s="47">
        <v>25226501000</v>
      </c>
      <c r="J148" s="26" t="s">
        <v>52</v>
      </c>
      <c r="K148" s="35">
        <v>22080</v>
      </c>
      <c r="L148" s="68">
        <v>41365</v>
      </c>
      <c r="M148" s="27">
        <v>41396</v>
      </c>
      <c r="N148" s="42" t="s">
        <v>56</v>
      </c>
      <c r="O148" s="28" t="s">
        <v>58</v>
      </c>
    </row>
    <row r="149" spans="1:15" s="9" customFormat="1" ht="44.25" customHeight="1">
      <c r="A149" s="106">
        <v>126</v>
      </c>
      <c r="B149" s="30" t="s">
        <v>53</v>
      </c>
      <c r="C149" s="30">
        <v>3020000</v>
      </c>
      <c r="D149" s="57" t="s">
        <v>128</v>
      </c>
      <c r="E149" s="28" t="s">
        <v>122</v>
      </c>
      <c r="F149" s="37">
        <v>796</v>
      </c>
      <c r="G149" s="22" t="s">
        <v>46</v>
      </c>
      <c r="H149" s="51">
        <v>1</v>
      </c>
      <c r="I149" s="74">
        <v>25226501000</v>
      </c>
      <c r="J149" s="26" t="s">
        <v>52</v>
      </c>
      <c r="K149" s="37">
        <v>19990</v>
      </c>
      <c r="L149" s="27">
        <v>41365</v>
      </c>
      <c r="M149" s="27">
        <v>41426</v>
      </c>
      <c r="N149" s="42" t="s">
        <v>56</v>
      </c>
      <c r="O149" s="28" t="s">
        <v>58</v>
      </c>
    </row>
    <row r="150" spans="1:15" s="9" customFormat="1" ht="25.5">
      <c r="A150" s="106">
        <v>127</v>
      </c>
      <c r="B150" s="30" t="s">
        <v>53</v>
      </c>
      <c r="C150" s="30">
        <v>3020000</v>
      </c>
      <c r="D150" s="57" t="s">
        <v>129</v>
      </c>
      <c r="E150" s="28" t="s">
        <v>122</v>
      </c>
      <c r="F150" s="37">
        <v>796</v>
      </c>
      <c r="G150" s="22" t="s">
        <v>46</v>
      </c>
      <c r="H150" s="51">
        <v>4</v>
      </c>
      <c r="I150" s="74">
        <v>25226501000</v>
      </c>
      <c r="J150" s="26" t="s">
        <v>52</v>
      </c>
      <c r="K150" s="37">
        <v>15880</v>
      </c>
      <c r="L150" s="27">
        <v>41366</v>
      </c>
      <c r="M150" s="27">
        <v>41427</v>
      </c>
      <c r="N150" s="42" t="s">
        <v>56</v>
      </c>
      <c r="O150" s="28" t="s">
        <v>57</v>
      </c>
    </row>
    <row r="151" spans="1:15" s="9" customFormat="1" ht="51">
      <c r="A151" s="106">
        <v>128</v>
      </c>
      <c r="B151" s="30" t="s">
        <v>53</v>
      </c>
      <c r="C151" s="30">
        <v>3020000</v>
      </c>
      <c r="D151" s="57" t="s">
        <v>139</v>
      </c>
      <c r="E151" s="28" t="s">
        <v>122</v>
      </c>
      <c r="F151" s="37">
        <v>796</v>
      </c>
      <c r="G151" s="22" t="s">
        <v>46</v>
      </c>
      <c r="H151" s="51">
        <v>2</v>
      </c>
      <c r="I151" s="74">
        <v>25226501000</v>
      </c>
      <c r="J151" s="26" t="s">
        <v>52</v>
      </c>
      <c r="K151" s="37">
        <v>39380</v>
      </c>
      <c r="L151" s="27">
        <v>41247</v>
      </c>
      <c r="M151" s="27">
        <v>41306</v>
      </c>
      <c r="N151" s="42" t="s">
        <v>56</v>
      </c>
      <c r="O151" s="28" t="s">
        <v>57</v>
      </c>
    </row>
    <row r="152" spans="1:15" s="9" customFormat="1" ht="53.25" customHeight="1">
      <c r="A152" s="106">
        <v>129</v>
      </c>
      <c r="B152" s="60" t="s">
        <v>53</v>
      </c>
      <c r="C152" s="61">
        <v>6613090</v>
      </c>
      <c r="D152" s="62" t="s">
        <v>116</v>
      </c>
      <c r="E152" s="28" t="s">
        <v>122</v>
      </c>
      <c r="F152" s="63">
        <v>796</v>
      </c>
      <c r="G152" s="64" t="s">
        <v>46</v>
      </c>
      <c r="H152" s="65">
        <v>2</v>
      </c>
      <c r="I152" s="66">
        <v>25226501000</v>
      </c>
      <c r="J152" s="67" t="s">
        <v>52</v>
      </c>
      <c r="K152" s="63">
        <v>11820</v>
      </c>
      <c r="L152" s="68">
        <v>41365</v>
      </c>
      <c r="M152" s="27" t="s">
        <v>49</v>
      </c>
      <c r="N152" s="42" t="s">
        <v>56</v>
      </c>
      <c r="O152" s="69" t="s">
        <v>59</v>
      </c>
    </row>
    <row r="153" spans="1:15" ht="25.5">
      <c r="A153" s="106">
        <v>130</v>
      </c>
      <c r="B153" s="60" t="s">
        <v>53</v>
      </c>
      <c r="C153" s="60">
        <v>3430202</v>
      </c>
      <c r="D153" s="62" t="s">
        <v>126</v>
      </c>
      <c r="E153" s="93" t="s">
        <v>125</v>
      </c>
      <c r="F153" s="63">
        <v>839</v>
      </c>
      <c r="G153" s="64" t="s">
        <v>39</v>
      </c>
      <c r="H153" s="65">
        <v>1</v>
      </c>
      <c r="I153" s="66">
        <v>25226501000</v>
      </c>
      <c r="J153" s="67" t="s">
        <v>52</v>
      </c>
      <c r="K153" s="63">
        <v>70685</v>
      </c>
      <c r="L153" s="68">
        <v>41365</v>
      </c>
      <c r="M153" s="94">
        <v>41426</v>
      </c>
      <c r="N153" s="95" t="s">
        <v>56</v>
      </c>
      <c r="O153" s="69" t="s">
        <v>57</v>
      </c>
    </row>
    <row r="154" spans="1:15" s="100" customFormat="1" ht="25.5">
      <c r="A154" s="106">
        <v>131</v>
      </c>
      <c r="B154" s="11" t="s">
        <v>113</v>
      </c>
      <c r="C154" s="30">
        <v>2922130</v>
      </c>
      <c r="D154" s="57" t="s">
        <v>127</v>
      </c>
      <c r="E154" s="8" t="s">
        <v>125</v>
      </c>
      <c r="F154" s="35">
        <v>796</v>
      </c>
      <c r="G154" s="22" t="s">
        <v>46</v>
      </c>
      <c r="H154" s="51">
        <v>6</v>
      </c>
      <c r="I154" s="96">
        <v>25226501000</v>
      </c>
      <c r="J154" s="26" t="s">
        <v>52</v>
      </c>
      <c r="K154" s="35">
        <v>21000</v>
      </c>
      <c r="L154" s="27">
        <v>41366</v>
      </c>
      <c r="M154" s="27">
        <v>41427</v>
      </c>
      <c r="N154" s="26" t="s">
        <v>56</v>
      </c>
      <c r="O154" s="28" t="s">
        <v>59</v>
      </c>
    </row>
    <row r="155" spans="1:15">
      <c r="A155" s="913" t="s">
        <v>112</v>
      </c>
      <c r="B155" s="914"/>
      <c r="C155" s="914"/>
      <c r="D155" s="914"/>
      <c r="E155" s="914"/>
      <c r="F155" s="914"/>
      <c r="G155" s="914"/>
      <c r="H155" s="914"/>
      <c r="I155" s="914"/>
      <c r="J155" s="73"/>
      <c r="K155" s="697">
        <v>4592421</v>
      </c>
      <c r="L155" s="87"/>
      <c r="M155" s="87"/>
      <c r="N155" s="73"/>
      <c r="O155" s="721"/>
    </row>
    <row r="156" spans="1:15">
      <c r="A156" s="919" t="s">
        <v>61</v>
      </c>
      <c r="B156" s="919"/>
      <c r="C156" s="919"/>
      <c r="D156" s="919"/>
      <c r="E156" s="919"/>
      <c r="F156" s="919"/>
      <c r="G156" s="919"/>
      <c r="H156" s="919"/>
      <c r="I156" s="919"/>
      <c r="J156" s="919"/>
      <c r="K156" s="919"/>
      <c r="L156" s="919"/>
      <c r="M156" s="919"/>
      <c r="N156" s="919"/>
      <c r="O156" s="919"/>
    </row>
    <row r="157" spans="1:15" ht="38.25">
      <c r="A157" s="717">
        <v>132</v>
      </c>
      <c r="B157" s="39" t="s">
        <v>53</v>
      </c>
      <c r="C157" s="111">
        <v>2930169</v>
      </c>
      <c r="D157" s="713" t="s">
        <v>101</v>
      </c>
      <c r="E157" s="714" t="s">
        <v>122</v>
      </c>
      <c r="F157" s="119">
        <v>796</v>
      </c>
      <c r="G157" s="41" t="s">
        <v>37</v>
      </c>
      <c r="H157" s="718">
        <v>10</v>
      </c>
      <c r="I157" s="719">
        <v>25226501000</v>
      </c>
      <c r="J157" s="42" t="s">
        <v>52</v>
      </c>
      <c r="K157" s="40">
        <v>1920</v>
      </c>
      <c r="L157" s="43">
        <v>41435</v>
      </c>
      <c r="M157" s="720">
        <v>41487</v>
      </c>
      <c r="N157" s="42" t="s">
        <v>56</v>
      </c>
      <c r="O157" s="714" t="s">
        <v>58</v>
      </c>
    </row>
    <row r="158" spans="1:15" ht="38.25">
      <c r="A158" s="717">
        <v>133</v>
      </c>
      <c r="B158" s="11" t="s">
        <v>53</v>
      </c>
      <c r="C158" s="30">
        <v>2930169</v>
      </c>
      <c r="D158" s="57" t="s">
        <v>102</v>
      </c>
      <c r="E158" s="28" t="s">
        <v>122</v>
      </c>
      <c r="F158" s="38">
        <v>796</v>
      </c>
      <c r="G158" s="23" t="s">
        <v>37</v>
      </c>
      <c r="H158" s="25">
        <v>15</v>
      </c>
      <c r="I158" s="49">
        <v>25226501000</v>
      </c>
      <c r="J158" s="26" t="s">
        <v>52</v>
      </c>
      <c r="K158" s="35">
        <v>3750</v>
      </c>
      <c r="L158" s="27">
        <v>41435</v>
      </c>
      <c r="M158" s="84">
        <v>41487</v>
      </c>
      <c r="N158" s="26" t="s">
        <v>56</v>
      </c>
      <c r="O158" s="28" t="s">
        <v>58</v>
      </c>
    </row>
    <row r="159" spans="1:15" ht="38.25">
      <c r="A159" s="717">
        <v>134</v>
      </c>
      <c r="B159" s="11" t="s">
        <v>53</v>
      </c>
      <c r="C159" s="30">
        <v>2930169</v>
      </c>
      <c r="D159" s="57" t="s">
        <v>103</v>
      </c>
      <c r="E159" s="28" t="s">
        <v>122</v>
      </c>
      <c r="F159" s="38">
        <v>796</v>
      </c>
      <c r="G159" s="23" t="s">
        <v>37</v>
      </c>
      <c r="H159" s="25">
        <v>10</v>
      </c>
      <c r="I159" s="49">
        <v>25226501000</v>
      </c>
      <c r="J159" s="26" t="s">
        <v>52</v>
      </c>
      <c r="K159" s="35">
        <v>2500</v>
      </c>
      <c r="L159" s="27">
        <v>41435</v>
      </c>
      <c r="M159" s="84">
        <v>41487</v>
      </c>
      <c r="N159" s="26" t="s">
        <v>56</v>
      </c>
      <c r="O159" s="28" t="s">
        <v>58</v>
      </c>
    </row>
    <row r="160" spans="1:15" ht="38.25">
      <c r="A160" s="717">
        <v>135</v>
      </c>
      <c r="B160" s="11" t="s">
        <v>53</v>
      </c>
      <c r="C160" s="30">
        <v>2930169</v>
      </c>
      <c r="D160" s="57" t="s">
        <v>104</v>
      </c>
      <c r="E160" s="28" t="s">
        <v>122</v>
      </c>
      <c r="F160" s="38">
        <v>796</v>
      </c>
      <c r="G160" s="23" t="s">
        <v>37</v>
      </c>
      <c r="H160" s="25">
        <v>5</v>
      </c>
      <c r="I160" s="49">
        <v>25226501000</v>
      </c>
      <c r="J160" s="26" t="s">
        <v>52</v>
      </c>
      <c r="K160" s="35">
        <v>1250</v>
      </c>
      <c r="L160" s="27">
        <v>41435</v>
      </c>
      <c r="M160" s="84">
        <v>41487</v>
      </c>
      <c r="N160" s="26" t="s">
        <v>56</v>
      </c>
      <c r="O160" s="28" t="s">
        <v>58</v>
      </c>
    </row>
    <row r="161" spans="1:16" ht="25.5">
      <c r="A161" s="717">
        <v>136</v>
      </c>
      <c r="B161" s="11" t="s">
        <v>53</v>
      </c>
      <c r="C161" s="30">
        <v>2914134</v>
      </c>
      <c r="D161" s="57" t="s">
        <v>105</v>
      </c>
      <c r="E161" s="28" t="s">
        <v>122</v>
      </c>
      <c r="F161" s="38">
        <v>796</v>
      </c>
      <c r="G161" s="23" t="s">
        <v>37</v>
      </c>
      <c r="H161" s="25">
        <v>1</v>
      </c>
      <c r="I161" s="49">
        <v>25226501000</v>
      </c>
      <c r="J161" s="26" t="s">
        <v>52</v>
      </c>
      <c r="K161" s="35">
        <v>11292</v>
      </c>
      <c r="L161" s="27">
        <v>41435</v>
      </c>
      <c r="M161" s="84">
        <v>41487</v>
      </c>
      <c r="N161" s="26" t="s">
        <v>56</v>
      </c>
      <c r="O161" s="28" t="s">
        <v>58</v>
      </c>
    </row>
    <row r="162" spans="1:16" ht="38.25">
      <c r="A162" s="717">
        <v>137</v>
      </c>
      <c r="B162" s="11" t="s">
        <v>53</v>
      </c>
      <c r="C162" s="30">
        <v>2914136</v>
      </c>
      <c r="D162" s="57" t="s">
        <v>106</v>
      </c>
      <c r="E162" s="28" t="s">
        <v>122</v>
      </c>
      <c r="F162" s="38">
        <v>796</v>
      </c>
      <c r="G162" s="23" t="s">
        <v>37</v>
      </c>
      <c r="H162" s="24">
        <v>5</v>
      </c>
      <c r="I162" s="49">
        <v>25226501000</v>
      </c>
      <c r="J162" s="26" t="s">
        <v>52</v>
      </c>
      <c r="K162" s="35">
        <v>22500</v>
      </c>
      <c r="L162" s="27">
        <v>41435</v>
      </c>
      <c r="M162" s="84">
        <v>41487</v>
      </c>
      <c r="N162" s="26" t="s">
        <v>56</v>
      </c>
      <c r="O162" s="28" t="s">
        <v>58</v>
      </c>
    </row>
    <row r="163" spans="1:16" ht="25.5">
      <c r="A163" s="717">
        <v>138</v>
      </c>
      <c r="B163" s="11" t="s">
        <v>53</v>
      </c>
      <c r="C163" s="30">
        <v>2320341</v>
      </c>
      <c r="D163" s="58" t="s">
        <v>107</v>
      </c>
      <c r="E163" s="28" t="s">
        <v>122</v>
      </c>
      <c r="F163" s="35">
        <v>168</v>
      </c>
      <c r="G163" s="23" t="s">
        <v>40</v>
      </c>
      <c r="H163" s="23">
        <v>2.98</v>
      </c>
      <c r="I163" s="47">
        <v>25226501000</v>
      </c>
      <c r="J163" s="26" t="s">
        <v>52</v>
      </c>
      <c r="K163" s="35">
        <v>268200</v>
      </c>
      <c r="L163" s="27">
        <v>41456</v>
      </c>
      <c r="M163" s="85">
        <v>41518</v>
      </c>
      <c r="N163" s="26" t="s">
        <v>56</v>
      </c>
      <c r="O163" s="28" t="s">
        <v>58</v>
      </c>
    </row>
    <row r="164" spans="1:16" ht="25.5">
      <c r="A164" s="717">
        <v>139</v>
      </c>
      <c r="B164" s="11" t="s">
        <v>53</v>
      </c>
      <c r="C164" s="30">
        <v>2320341</v>
      </c>
      <c r="D164" s="58" t="s">
        <v>108</v>
      </c>
      <c r="E164" s="28" t="s">
        <v>122</v>
      </c>
      <c r="F164" s="35">
        <v>168</v>
      </c>
      <c r="G164" s="23" t="s">
        <v>40</v>
      </c>
      <c r="H164" s="23">
        <v>0.02</v>
      </c>
      <c r="I164" s="47">
        <v>25226501000</v>
      </c>
      <c r="J164" s="26" t="s">
        <v>52</v>
      </c>
      <c r="K164" s="35">
        <v>1800</v>
      </c>
      <c r="L164" s="27">
        <v>41456</v>
      </c>
      <c r="M164" s="85">
        <v>41518</v>
      </c>
      <c r="N164" s="26" t="s">
        <v>56</v>
      </c>
      <c r="O164" s="28" t="s">
        <v>58</v>
      </c>
    </row>
    <row r="165" spans="1:16" ht="25.5">
      <c r="A165" s="717">
        <v>140</v>
      </c>
      <c r="B165" s="11" t="s">
        <v>53</v>
      </c>
      <c r="C165" s="30">
        <v>8513102</v>
      </c>
      <c r="D165" s="57" t="s">
        <v>109</v>
      </c>
      <c r="E165" s="28" t="s">
        <v>122</v>
      </c>
      <c r="F165" s="36" t="s">
        <v>55</v>
      </c>
      <c r="G165" s="22" t="s">
        <v>50</v>
      </c>
      <c r="H165" s="29">
        <v>3244</v>
      </c>
      <c r="I165" s="47">
        <v>25226501000</v>
      </c>
      <c r="J165" s="26" t="s">
        <v>52</v>
      </c>
      <c r="K165" s="35">
        <v>36982</v>
      </c>
      <c r="L165" s="27">
        <v>41506</v>
      </c>
      <c r="M165" s="85">
        <v>41518</v>
      </c>
      <c r="N165" s="26" t="s">
        <v>56</v>
      </c>
      <c r="O165" s="28" t="s">
        <v>59</v>
      </c>
    </row>
    <row r="166" spans="1:16" ht="25.5">
      <c r="A166" s="717">
        <v>141</v>
      </c>
      <c r="B166" s="11" t="s">
        <v>53</v>
      </c>
      <c r="C166" s="46">
        <v>7525000</v>
      </c>
      <c r="D166" s="57" t="s">
        <v>110</v>
      </c>
      <c r="E166" s="28" t="s">
        <v>122</v>
      </c>
      <c r="F166" s="35">
        <v>796</v>
      </c>
      <c r="G166" s="22" t="s">
        <v>37</v>
      </c>
      <c r="H166" s="29">
        <v>1</v>
      </c>
      <c r="I166" s="47">
        <v>25226501000</v>
      </c>
      <c r="J166" s="26" t="s">
        <v>52</v>
      </c>
      <c r="K166" s="35">
        <v>4278</v>
      </c>
      <c r="L166" s="27">
        <v>41501</v>
      </c>
      <c r="M166" s="27" t="s">
        <v>49</v>
      </c>
      <c r="N166" s="26" t="s">
        <v>56</v>
      </c>
      <c r="O166" s="28" t="s">
        <v>58</v>
      </c>
    </row>
    <row r="167" spans="1:16" s="100" customFormat="1" ht="25.5">
      <c r="A167" s="717">
        <v>142</v>
      </c>
      <c r="B167" s="11" t="s">
        <v>53</v>
      </c>
      <c r="C167" s="11">
        <v>2320230</v>
      </c>
      <c r="D167" s="57" t="s">
        <v>111</v>
      </c>
      <c r="E167" s="8" t="s">
        <v>125</v>
      </c>
      <c r="F167" s="35">
        <v>168</v>
      </c>
      <c r="G167" s="22" t="s">
        <v>40</v>
      </c>
      <c r="H167" s="22">
        <v>4.3</v>
      </c>
      <c r="I167" s="47">
        <v>25226501000</v>
      </c>
      <c r="J167" s="26" t="s">
        <v>52</v>
      </c>
      <c r="K167" s="37">
        <v>150930</v>
      </c>
      <c r="L167" s="27" t="s">
        <v>47</v>
      </c>
      <c r="M167" s="27" t="s">
        <v>48</v>
      </c>
      <c r="N167" s="26" t="s">
        <v>56</v>
      </c>
      <c r="O167" s="28" t="s">
        <v>58</v>
      </c>
    </row>
    <row r="168" spans="1:16" ht="25.5">
      <c r="A168" s="717">
        <v>143</v>
      </c>
      <c r="B168" s="60" t="s">
        <v>53</v>
      </c>
      <c r="C168" s="60">
        <v>2320212</v>
      </c>
      <c r="D168" s="62" t="s">
        <v>118</v>
      </c>
      <c r="E168" s="93" t="s">
        <v>125</v>
      </c>
      <c r="F168" s="63">
        <v>168</v>
      </c>
      <c r="G168" s="64" t="s">
        <v>40</v>
      </c>
      <c r="H168" s="64">
        <v>0.48599999999999999</v>
      </c>
      <c r="I168" s="66">
        <v>25226501000</v>
      </c>
      <c r="J168" s="67" t="s">
        <v>52</v>
      </c>
      <c r="K168" s="70">
        <v>14580</v>
      </c>
      <c r="L168" s="68" t="s">
        <v>47</v>
      </c>
      <c r="M168" s="68" t="s">
        <v>48</v>
      </c>
      <c r="N168" s="67" t="s">
        <v>56</v>
      </c>
      <c r="O168" s="28" t="s">
        <v>58</v>
      </c>
    </row>
    <row r="169" spans="1:16" ht="25.5">
      <c r="A169" s="717">
        <v>144</v>
      </c>
      <c r="B169" s="11" t="s">
        <v>53</v>
      </c>
      <c r="C169" s="11">
        <v>2320212</v>
      </c>
      <c r="D169" s="99" t="s">
        <v>117</v>
      </c>
      <c r="E169" s="8" t="s">
        <v>125</v>
      </c>
      <c r="F169" s="35">
        <v>168</v>
      </c>
      <c r="G169" s="22" t="s">
        <v>40</v>
      </c>
      <c r="H169" s="24">
        <v>1.95</v>
      </c>
      <c r="I169" s="96">
        <v>25226501000</v>
      </c>
      <c r="J169" s="26" t="s">
        <v>52</v>
      </c>
      <c r="K169" s="37">
        <v>72150</v>
      </c>
      <c r="L169" s="27" t="s">
        <v>47</v>
      </c>
      <c r="M169" s="27" t="s">
        <v>48</v>
      </c>
      <c r="N169" s="26" t="s">
        <v>56</v>
      </c>
      <c r="O169" s="28" t="s">
        <v>58</v>
      </c>
    </row>
    <row r="170" spans="1:16" ht="25.5">
      <c r="A170" s="717">
        <v>145</v>
      </c>
      <c r="B170" s="11" t="s">
        <v>53</v>
      </c>
      <c r="C170" s="30">
        <v>3315604</v>
      </c>
      <c r="D170" s="22" t="s">
        <v>89</v>
      </c>
      <c r="E170" s="8" t="s">
        <v>125</v>
      </c>
      <c r="F170" s="35">
        <v>796</v>
      </c>
      <c r="G170" s="23" t="s">
        <v>37</v>
      </c>
      <c r="H170" s="50">
        <v>3</v>
      </c>
      <c r="I170" s="47">
        <v>25226501000</v>
      </c>
      <c r="J170" s="26" t="s">
        <v>52</v>
      </c>
      <c r="K170" s="35">
        <v>57000</v>
      </c>
      <c r="L170" s="27">
        <v>41487</v>
      </c>
      <c r="M170" s="27">
        <v>41487</v>
      </c>
      <c r="N170" s="42" t="s">
        <v>56</v>
      </c>
      <c r="O170" s="28" t="s">
        <v>58</v>
      </c>
    </row>
    <row r="171" spans="1:16" ht="25.5">
      <c r="A171" s="717">
        <v>146</v>
      </c>
      <c r="B171" s="11" t="s">
        <v>53</v>
      </c>
      <c r="C171" s="30">
        <v>3312410</v>
      </c>
      <c r="D171" s="22" t="s">
        <v>90</v>
      </c>
      <c r="E171" s="8" t="s">
        <v>125</v>
      </c>
      <c r="F171" s="35">
        <v>796</v>
      </c>
      <c r="G171" s="23" t="s">
        <v>37</v>
      </c>
      <c r="H171" s="50">
        <v>8</v>
      </c>
      <c r="I171" s="47">
        <v>25226501000</v>
      </c>
      <c r="J171" s="26" t="s">
        <v>52</v>
      </c>
      <c r="K171" s="35">
        <v>12320</v>
      </c>
      <c r="L171" s="27">
        <v>41487</v>
      </c>
      <c r="M171" s="27">
        <v>41487</v>
      </c>
      <c r="N171" s="42" t="s">
        <v>56</v>
      </c>
      <c r="O171" s="28" t="s">
        <v>58</v>
      </c>
    </row>
    <row r="172" spans="1:16" ht="25.5">
      <c r="A172" s="717">
        <v>147</v>
      </c>
      <c r="B172" s="11" t="s">
        <v>53</v>
      </c>
      <c r="C172" s="11">
        <v>1723105</v>
      </c>
      <c r="D172" s="30" t="s">
        <v>92</v>
      </c>
      <c r="E172" s="8" t="s">
        <v>125</v>
      </c>
      <c r="F172" s="36" t="s">
        <v>54</v>
      </c>
      <c r="G172" s="23" t="s">
        <v>42</v>
      </c>
      <c r="H172" s="50">
        <v>460</v>
      </c>
      <c r="I172" s="47">
        <v>25226501000</v>
      </c>
      <c r="J172" s="26" t="s">
        <v>52</v>
      </c>
      <c r="K172" s="35">
        <v>35650</v>
      </c>
      <c r="L172" s="27">
        <v>41456</v>
      </c>
      <c r="M172" s="27">
        <v>41456</v>
      </c>
      <c r="N172" s="42" t="s">
        <v>56</v>
      </c>
      <c r="O172" s="28" t="s">
        <v>58</v>
      </c>
    </row>
    <row r="173" spans="1:16" ht="25.5">
      <c r="A173" s="717">
        <v>148</v>
      </c>
      <c r="B173" s="11" t="s">
        <v>53</v>
      </c>
      <c r="C173" s="11">
        <v>2915513</v>
      </c>
      <c r="D173" s="30" t="s">
        <v>93</v>
      </c>
      <c r="E173" s="8" t="s">
        <v>125</v>
      </c>
      <c r="F173" s="35">
        <v>796</v>
      </c>
      <c r="G173" s="23" t="s">
        <v>37</v>
      </c>
      <c r="H173" s="50">
        <v>41</v>
      </c>
      <c r="I173" s="47">
        <v>25226501000</v>
      </c>
      <c r="J173" s="26" t="s">
        <v>52</v>
      </c>
      <c r="K173" s="35">
        <v>29440</v>
      </c>
      <c r="L173" s="27">
        <v>41456</v>
      </c>
      <c r="M173" s="27">
        <v>41456</v>
      </c>
      <c r="N173" s="42" t="s">
        <v>56</v>
      </c>
      <c r="O173" s="28" t="s">
        <v>58</v>
      </c>
    </row>
    <row r="174" spans="1:16" ht="25.5">
      <c r="A174" s="717">
        <v>149</v>
      </c>
      <c r="B174" s="30" t="s">
        <v>53</v>
      </c>
      <c r="C174" s="30">
        <v>2895430</v>
      </c>
      <c r="D174" s="58" t="s">
        <v>65</v>
      </c>
      <c r="E174" s="8" t="s">
        <v>125</v>
      </c>
      <c r="F174" s="37">
        <v>18</v>
      </c>
      <c r="G174" s="23" t="s">
        <v>43</v>
      </c>
      <c r="H174" s="50">
        <v>3</v>
      </c>
      <c r="I174" s="74">
        <v>25226501000</v>
      </c>
      <c r="J174" s="26" t="s">
        <v>52</v>
      </c>
      <c r="K174" s="37">
        <v>780</v>
      </c>
      <c r="L174" s="27">
        <v>41456</v>
      </c>
      <c r="M174" s="27">
        <v>41456</v>
      </c>
      <c r="N174" s="42" t="s">
        <v>56</v>
      </c>
      <c r="O174" s="28" t="s">
        <v>58</v>
      </c>
    </row>
    <row r="175" spans="1:16" ht="25.5">
      <c r="A175" s="717">
        <v>150</v>
      </c>
      <c r="B175" s="30" t="s">
        <v>53</v>
      </c>
      <c r="C175" s="30">
        <v>2521122</v>
      </c>
      <c r="D175" s="57" t="s">
        <v>66</v>
      </c>
      <c r="E175" s="8" t="s">
        <v>125</v>
      </c>
      <c r="F175" s="37">
        <v>796</v>
      </c>
      <c r="G175" s="23" t="s">
        <v>37</v>
      </c>
      <c r="H175" s="50">
        <v>100</v>
      </c>
      <c r="I175" s="74">
        <v>25226501000</v>
      </c>
      <c r="J175" s="26" t="s">
        <v>52</v>
      </c>
      <c r="K175" s="37">
        <v>9400</v>
      </c>
      <c r="L175" s="27">
        <v>41456</v>
      </c>
      <c r="M175" s="27">
        <v>41456</v>
      </c>
      <c r="N175" s="42" t="s">
        <v>56</v>
      </c>
      <c r="O175" s="28" t="s">
        <v>57</v>
      </c>
    </row>
    <row r="176" spans="1:16" ht="25.5">
      <c r="A176" s="717">
        <v>151</v>
      </c>
      <c r="B176" s="30" t="s">
        <v>53</v>
      </c>
      <c r="C176" s="39">
        <v>2924133</v>
      </c>
      <c r="D176" s="117" t="s">
        <v>126</v>
      </c>
      <c r="E176" s="8" t="s">
        <v>125</v>
      </c>
      <c r="F176" s="63">
        <v>839</v>
      </c>
      <c r="G176" s="118" t="s">
        <v>38</v>
      </c>
      <c r="H176" s="64">
        <v>1</v>
      </c>
      <c r="I176" s="66">
        <v>25226501001</v>
      </c>
      <c r="J176" s="67" t="s">
        <v>52</v>
      </c>
      <c r="K176" s="63">
        <v>280000</v>
      </c>
      <c r="L176" s="27">
        <v>41487</v>
      </c>
      <c r="M176" s="27">
        <v>41487</v>
      </c>
      <c r="N176" s="26" t="s">
        <v>56</v>
      </c>
      <c r="O176" s="28" t="s">
        <v>58</v>
      </c>
      <c r="P176" s="5" t="s">
        <v>60</v>
      </c>
    </row>
    <row r="177" spans="1:15" ht="25.5">
      <c r="A177" s="717">
        <v>152</v>
      </c>
      <c r="B177" s="30" t="s">
        <v>53</v>
      </c>
      <c r="C177" s="30">
        <v>2922130</v>
      </c>
      <c r="D177" s="99" t="s">
        <v>145</v>
      </c>
      <c r="E177" s="8" t="s">
        <v>125</v>
      </c>
      <c r="F177" s="37">
        <v>796</v>
      </c>
      <c r="G177" s="23" t="s">
        <v>37</v>
      </c>
      <c r="H177" s="24">
        <v>6</v>
      </c>
      <c r="I177" s="66">
        <v>25226501001</v>
      </c>
      <c r="J177" s="67" t="s">
        <v>52</v>
      </c>
      <c r="K177" s="37">
        <v>21000</v>
      </c>
      <c r="L177" s="27">
        <v>41487</v>
      </c>
      <c r="M177" s="27">
        <v>41487</v>
      </c>
      <c r="N177" s="26" t="s">
        <v>56</v>
      </c>
      <c r="O177" s="28" t="s">
        <v>58</v>
      </c>
    </row>
    <row r="178" spans="1:15" ht="25.5">
      <c r="A178" s="717">
        <v>153</v>
      </c>
      <c r="B178" s="30" t="s">
        <v>53</v>
      </c>
      <c r="C178" s="30">
        <v>2424872</v>
      </c>
      <c r="D178" s="99" t="s">
        <v>140</v>
      </c>
      <c r="E178" s="8" t="s">
        <v>125</v>
      </c>
      <c r="F178" s="37">
        <v>796</v>
      </c>
      <c r="G178" s="23" t="s">
        <v>37</v>
      </c>
      <c r="H178" s="24">
        <v>38</v>
      </c>
      <c r="I178" s="74">
        <v>25226501000</v>
      </c>
      <c r="J178" s="26" t="s">
        <v>52</v>
      </c>
      <c r="K178" s="37">
        <v>4000</v>
      </c>
      <c r="L178" s="27">
        <v>41456</v>
      </c>
      <c r="M178" s="27">
        <v>41456</v>
      </c>
      <c r="N178" s="42" t="s">
        <v>56</v>
      </c>
      <c r="O178" s="28" t="s">
        <v>57</v>
      </c>
    </row>
    <row r="179" spans="1:15" ht="25.5">
      <c r="A179" s="717">
        <v>154</v>
      </c>
      <c r="B179" s="11" t="s">
        <v>53</v>
      </c>
      <c r="C179" s="11">
        <v>2894120</v>
      </c>
      <c r="D179" s="99" t="s">
        <v>144</v>
      </c>
      <c r="E179" s="8" t="s">
        <v>125</v>
      </c>
      <c r="F179" s="37">
        <v>796</v>
      </c>
      <c r="G179" s="23" t="s">
        <v>37</v>
      </c>
      <c r="H179" s="24"/>
      <c r="I179" s="74">
        <v>25226501000</v>
      </c>
      <c r="J179" s="26" t="s">
        <v>52</v>
      </c>
      <c r="K179" s="37">
        <v>140000</v>
      </c>
      <c r="L179" s="27">
        <v>41487</v>
      </c>
      <c r="M179" s="27">
        <v>41487</v>
      </c>
      <c r="N179" s="42" t="s">
        <v>56</v>
      </c>
      <c r="O179" s="28" t="s">
        <v>58</v>
      </c>
    </row>
    <row r="180" spans="1:15" ht="25.5">
      <c r="A180" s="717">
        <v>155</v>
      </c>
      <c r="B180" s="11" t="s">
        <v>53</v>
      </c>
      <c r="C180" s="11">
        <v>1816000</v>
      </c>
      <c r="D180" s="99" t="s">
        <v>124</v>
      </c>
      <c r="E180" s="8" t="s">
        <v>125</v>
      </c>
      <c r="F180" s="37">
        <v>796</v>
      </c>
      <c r="G180" s="23" t="s">
        <v>37</v>
      </c>
      <c r="H180" s="24"/>
      <c r="I180" s="74">
        <v>25226501000</v>
      </c>
      <c r="J180" s="26" t="s">
        <v>52</v>
      </c>
      <c r="K180" s="37">
        <v>1070000</v>
      </c>
      <c r="L180" s="27" t="s">
        <v>141</v>
      </c>
      <c r="M180" s="27" t="s">
        <v>141</v>
      </c>
      <c r="N180" s="42" t="s">
        <v>56</v>
      </c>
      <c r="O180" s="28" t="s">
        <v>58</v>
      </c>
    </row>
    <row r="181" spans="1:15" ht="38.25">
      <c r="A181" s="717">
        <v>156</v>
      </c>
      <c r="B181" s="11" t="s">
        <v>53</v>
      </c>
      <c r="C181" s="11">
        <v>2424714</v>
      </c>
      <c r="D181" s="57" t="s">
        <v>73</v>
      </c>
      <c r="E181" s="28" t="s">
        <v>122</v>
      </c>
      <c r="F181" s="35">
        <v>796</v>
      </c>
      <c r="G181" s="23" t="s">
        <v>37</v>
      </c>
      <c r="H181" s="50" t="s">
        <v>60</v>
      </c>
      <c r="I181" s="47">
        <v>25226501000</v>
      </c>
      <c r="J181" s="26" t="s">
        <v>52</v>
      </c>
      <c r="K181" s="35">
        <v>25000</v>
      </c>
      <c r="L181" s="27">
        <v>41487</v>
      </c>
      <c r="M181" s="27">
        <v>41487</v>
      </c>
      <c r="N181" s="42" t="s">
        <v>56</v>
      </c>
      <c r="O181" s="28" t="s">
        <v>57</v>
      </c>
    </row>
    <row r="182" spans="1:15" ht="51">
      <c r="A182" s="717">
        <v>157</v>
      </c>
      <c r="B182" s="60" t="s">
        <v>53</v>
      </c>
      <c r="C182" s="61">
        <v>6613090</v>
      </c>
      <c r="D182" s="62" t="s">
        <v>116</v>
      </c>
      <c r="E182" s="28" t="s">
        <v>122</v>
      </c>
      <c r="F182" s="63">
        <v>796</v>
      </c>
      <c r="G182" s="64" t="s">
        <v>46</v>
      </c>
      <c r="H182" s="65">
        <v>1</v>
      </c>
      <c r="I182" s="66">
        <v>25226501000</v>
      </c>
      <c r="J182" s="67" t="s">
        <v>52</v>
      </c>
      <c r="K182" s="63">
        <v>4120</v>
      </c>
      <c r="L182" s="68" t="s">
        <v>142</v>
      </c>
      <c r="M182" s="27" t="s">
        <v>49</v>
      </c>
      <c r="N182" s="42" t="s">
        <v>56</v>
      </c>
      <c r="O182" s="28" t="s">
        <v>59</v>
      </c>
    </row>
    <row r="183" spans="1:15" ht="25.5">
      <c r="A183" s="717">
        <v>158</v>
      </c>
      <c r="B183" s="11" t="s">
        <v>53</v>
      </c>
      <c r="C183" s="30">
        <v>7423050</v>
      </c>
      <c r="D183" s="58" t="s">
        <v>95</v>
      </c>
      <c r="E183" s="28" t="s">
        <v>122</v>
      </c>
      <c r="F183" s="35">
        <v>796</v>
      </c>
      <c r="G183" s="23" t="s">
        <v>37</v>
      </c>
      <c r="H183" s="50">
        <v>5</v>
      </c>
      <c r="I183" s="47">
        <v>25226501000</v>
      </c>
      <c r="J183" s="26" t="s">
        <v>52</v>
      </c>
      <c r="K183" s="35">
        <v>20000</v>
      </c>
      <c r="L183" s="27" t="s">
        <v>143</v>
      </c>
      <c r="M183" s="27">
        <v>41487</v>
      </c>
      <c r="N183" s="42" t="s">
        <v>56</v>
      </c>
      <c r="O183" s="28" t="s">
        <v>59</v>
      </c>
    </row>
    <row r="184" spans="1:15">
      <c r="A184" s="913" t="s">
        <v>112</v>
      </c>
      <c r="B184" s="914"/>
      <c r="C184" s="914"/>
      <c r="D184" s="73"/>
      <c r="E184" s="73"/>
      <c r="F184" s="73"/>
      <c r="G184" s="73"/>
      <c r="H184" s="73"/>
      <c r="I184" s="73"/>
      <c r="J184" s="73"/>
      <c r="K184" s="697">
        <v>2300842</v>
      </c>
      <c r="L184" s="87"/>
      <c r="M184" s="87"/>
      <c r="N184" s="73"/>
      <c r="O184" s="721"/>
    </row>
    <row r="185" spans="1:15">
      <c r="A185" s="915" t="s">
        <v>34</v>
      </c>
      <c r="B185" s="915"/>
      <c r="C185" s="915"/>
      <c r="D185" s="915"/>
      <c r="E185" s="915"/>
      <c r="F185" s="915"/>
      <c r="G185" s="915"/>
      <c r="H185" s="915"/>
      <c r="I185" s="915"/>
      <c r="J185" s="915"/>
      <c r="K185" s="915"/>
      <c r="L185" s="915"/>
      <c r="M185" s="915"/>
      <c r="N185" s="915"/>
      <c r="O185" s="915"/>
    </row>
    <row r="186" spans="1:15" ht="25.5">
      <c r="A186" s="11">
        <v>1</v>
      </c>
      <c r="B186" s="11" t="s">
        <v>53</v>
      </c>
      <c r="C186" s="11">
        <v>3150000</v>
      </c>
      <c r="D186" s="59" t="s">
        <v>77</v>
      </c>
      <c r="E186" s="8" t="s">
        <v>125</v>
      </c>
      <c r="F186" s="35">
        <v>796</v>
      </c>
      <c r="G186" s="23" t="s">
        <v>37</v>
      </c>
      <c r="H186" s="25">
        <v>340</v>
      </c>
      <c r="I186" s="96">
        <v>25226501000</v>
      </c>
      <c r="J186" s="26" t="s">
        <v>52</v>
      </c>
      <c r="K186" s="1112">
        <v>13667</v>
      </c>
      <c r="L186" s="27">
        <v>41548</v>
      </c>
      <c r="M186" s="86" t="s">
        <v>1874</v>
      </c>
      <c r="N186" s="26" t="s">
        <v>56</v>
      </c>
      <c r="O186" s="28" t="s">
        <v>58</v>
      </c>
    </row>
    <row r="187" spans="1:15" ht="25.5">
      <c r="A187" s="11">
        <v>2</v>
      </c>
      <c r="B187" s="11" t="s">
        <v>53</v>
      </c>
      <c r="C187" s="11">
        <v>3150000</v>
      </c>
      <c r="D187" s="59" t="s">
        <v>1875</v>
      </c>
      <c r="E187" s="8" t="s">
        <v>125</v>
      </c>
      <c r="F187" s="35">
        <v>796</v>
      </c>
      <c r="G187" s="23" t="s">
        <v>37</v>
      </c>
      <c r="H187" s="25">
        <v>70</v>
      </c>
      <c r="I187" s="96">
        <v>25226501000</v>
      </c>
      <c r="J187" s="26" t="s">
        <v>52</v>
      </c>
      <c r="K187" s="1112">
        <v>492600</v>
      </c>
      <c r="L187" s="27">
        <v>41549</v>
      </c>
      <c r="M187" s="86" t="s">
        <v>443</v>
      </c>
      <c r="N187" s="26" t="s">
        <v>56</v>
      </c>
      <c r="O187" s="28" t="s">
        <v>58</v>
      </c>
    </row>
    <row r="188" spans="1:15" ht="25.5">
      <c r="A188" s="11">
        <v>3</v>
      </c>
      <c r="B188" s="11" t="s">
        <v>53</v>
      </c>
      <c r="C188" s="11">
        <v>3612000</v>
      </c>
      <c r="D188" s="59" t="s">
        <v>1876</v>
      </c>
      <c r="E188" s="8" t="s">
        <v>125</v>
      </c>
      <c r="F188" s="35">
        <v>796</v>
      </c>
      <c r="G188" s="23" t="s">
        <v>37</v>
      </c>
      <c r="H188" s="25">
        <v>37</v>
      </c>
      <c r="I188" s="96">
        <v>25226501000</v>
      </c>
      <c r="J188" s="26" t="s">
        <v>52</v>
      </c>
      <c r="K188" s="1112">
        <f>H188*3700</f>
        <v>136900</v>
      </c>
      <c r="L188" s="27">
        <v>41550</v>
      </c>
      <c r="M188" s="86" t="s">
        <v>443</v>
      </c>
      <c r="N188" s="26" t="s">
        <v>56</v>
      </c>
      <c r="O188" s="28" t="s">
        <v>58</v>
      </c>
    </row>
    <row r="189" spans="1:15" ht="13.5" customHeight="1">
      <c r="A189" s="11">
        <v>4</v>
      </c>
      <c r="B189" s="11" t="s">
        <v>53</v>
      </c>
      <c r="C189" s="30">
        <v>2930169</v>
      </c>
      <c r="D189" s="59" t="s">
        <v>1877</v>
      </c>
      <c r="E189" s="8" t="s">
        <v>125</v>
      </c>
      <c r="F189" s="35">
        <v>796</v>
      </c>
      <c r="G189" s="23" t="s">
        <v>37</v>
      </c>
      <c r="H189" s="25">
        <v>40</v>
      </c>
      <c r="I189" s="96">
        <v>25226501000</v>
      </c>
      <c r="J189" s="26" t="s">
        <v>52</v>
      </c>
      <c r="K189" s="1112">
        <v>9420</v>
      </c>
      <c r="L189" s="27">
        <v>41551</v>
      </c>
      <c r="M189" s="86" t="s">
        <v>1064</v>
      </c>
      <c r="N189" s="26" t="s">
        <v>56</v>
      </c>
      <c r="O189" s="28" t="s">
        <v>58</v>
      </c>
    </row>
    <row r="190" spans="1:15" ht="25.5">
      <c r="A190" s="11">
        <v>5</v>
      </c>
      <c r="B190" s="11" t="s">
        <v>53</v>
      </c>
      <c r="C190" s="11"/>
      <c r="D190" s="59" t="s">
        <v>1878</v>
      </c>
      <c r="E190" s="8" t="s">
        <v>125</v>
      </c>
      <c r="F190" s="35">
        <v>796</v>
      </c>
      <c r="G190" s="23" t="s">
        <v>37</v>
      </c>
      <c r="H190" s="25"/>
      <c r="I190" s="96">
        <v>25226501000</v>
      </c>
      <c r="J190" s="26" t="s">
        <v>52</v>
      </c>
      <c r="K190" s="1112">
        <v>1500</v>
      </c>
      <c r="L190" s="27">
        <v>41552</v>
      </c>
      <c r="M190" s="86" t="s">
        <v>1874</v>
      </c>
      <c r="N190" s="26" t="s">
        <v>56</v>
      </c>
      <c r="O190" s="28" t="s">
        <v>58</v>
      </c>
    </row>
    <row r="191" spans="1:15" ht="25.5">
      <c r="A191" s="11">
        <v>6</v>
      </c>
      <c r="B191" s="11" t="s">
        <v>53</v>
      </c>
      <c r="C191" s="11">
        <v>3611011</v>
      </c>
      <c r="D191" s="59" t="s">
        <v>1879</v>
      </c>
      <c r="E191" s="8" t="s">
        <v>125</v>
      </c>
      <c r="F191" s="35">
        <v>796</v>
      </c>
      <c r="G191" s="23" t="s">
        <v>37</v>
      </c>
      <c r="H191" s="25">
        <v>7</v>
      </c>
      <c r="I191" s="96">
        <v>25226501000</v>
      </c>
      <c r="J191" s="26" t="s">
        <v>52</v>
      </c>
      <c r="K191" s="1112">
        <f>H191*4200</f>
        <v>29400</v>
      </c>
      <c r="L191" s="27">
        <v>41553</v>
      </c>
      <c r="M191" s="86" t="s">
        <v>1874</v>
      </c>
      <c r="N191" s="26" t="s">
        <v>56</v>
      </c>
      <c r="O191" s="28" t="s">
        <v>58</v>
      </c>
    </row>
    <row r="192" spans="1:15" ht="15" customHeight="1">
      <c r="A192" s="11">
        <v>7</v>
      </c>
      <c r="B192" s="11" t="s">
        <v>53</v>
      </c>
      <c r="C192" s="11">
        <v>3611012</v>
      </c>
      <c r="D192" s="59" t="s">
        <v>1880</v>
      </c>
      <c r="E192" s="8" t="s">
        <v>125</v>
      </c>
      <c r="F192" s="35">
        <v>796</v>
      </c>
      <c r="G192" s="23" t="s">
        <v>37</v>
      </c>
      <c r="H192" s="25">
        <v>30</v>
      </c>
      <c r="I192" s="96">
        <v>25226501000</v>
      </c>
      <c r="J192" s="26" t="s">
        <v>52</v>
      </c>
      <c r="K192" s="1112">
        <f>H192*830</f>
        <v>24900</v>
      </c>
      <c r="L192" s="27">
        <v>41554</v>
      </c>
      <c r="M192" s="86" t="s">
        <v>1874</v>
      </c>
      <c r="N192" s="26" t="s">
        <v>56</v>
      </c>
      <c r="O192" s="28" t="s">
        <v>58</v>
      </c>
    </row>
    <row r="193" spans="1:15" ht="25.5">
      <c r="A193" s="11">
        <v>8</v>
      </c>
      <c r="B193" s="11" t="s">
        <v>53</v>
      </c>
      <c r="C193" s="11">
        <v>2320230</v>
      </c>
      <c r="D193" s="57" t="s">
        <v>1881</v>
      </c>
      <c r="E193" s="8" t="s">
        <v>125</v>
      </c>
      <c r="F193" s="35">
        <v>168</v>
      </c>
      <c r="G193" s="22" t="s">
        <v>40</v>
      </c>
      <c r="H193" s="22">
        <v>4.3</v>
      </c>
      <c r="I193" s="96">
        <v>25226501000</v>
      </c>
      <c r="J193" s="26" t="s">
        <v>52</v>
      </c>
      <c r="K193" s="1113">
        <v>150930</v>
      </c>
      <c r="L193" s="27" t="s">
        <v>47</v>
      </c>
      <c r="M193" s="27" t="s">
        <v>1882</v>
      </c>
      <c r="N193" s="26" t="s">
        <v>56</v>
      </c>
      <c r="O193" s="28" t="s">
        <v>58</v>
      </c>
    </row>
    <row r="194" spans="1:15" ht="25.5">
      <c r="A194" s="11">
        <v>9</v>
      </c>
      <c r="B194" s="11" t="s">
        <v>53</v>
      </c>
      <c r="C194" s="11">
        <v>2320212</v>
      </c>
      <c r="D194" s="57" t="s">
        <v>1883</v>
      </c>
      <c r="E194" s="8" t="s">
        <v>125</v>
      </c>
      <c r="F194" s="35">
        <v>168</v>
      </c>
      <c r="G194" s="22" t="s">
        <v>40</v>
      </c>
      <c r="H194" s="22">
        <v>0.48599999999999999</v>
      </c>
      <c r="I194" s="96">
        <v>25226501000</v>
      </c>
      <c r="J194" s="26" t="s">
        <v>52</v>
      </c>
      <c r="K194" s="1113">
        <v>14580</v>
      </c>
      <c r="L194" s="27" t="s">
        <v>47</v>
      </c>
      <c r="M194" s="27" t="s">
        <v>1882</v>
      </c>
      <c r="N194" s="26" t="s">
        <v>56</v>
      </c>
      <c r="O194" s="28" t="s">
        <v>58</v>
      </c>
    </row>
    <row r="195" spans="1:15" ht="25.5">
      <c r="A195" s="11">
        <v>10</v>
      </c>
      <c r="B195" s="11" t="s">
        <v>53</v>
      </c>
      <c r="C195" s="11">
        <v>2320212</v>
      </c>
      <c r="D195" s="99" t="s">
        <v>1884</v>
      </c>
      <c r="E195" s="8" t="s">
        <v>125</v>
      </c>
      <c r="F195" s="35">
        <v>168</v>
      </c>
      <c r="G195" s="22" t="s">
        <v>40</v>
      </c>
      <c r="H195" s="24">
        <v>1.95</v>
      </c>
      <c r="I195" s="96">
        <v>25226501000</v>
      </c>
      <c r="J195" s="26" t="s">
        <v>52</v>
      </c>
      <c r="K195" s="1113">
        <v>72150</v>
      </c>
      <c r="L195" s="27" t="s">
        <v>47</v>
      </c>
      <c r="M195" s="27" t="s">
        <v>1882</v>
      </c>
      <c r="N195" s="26" t="s">
        <v>56</v>
      </c>
      <c r="O195" s="28" t="s">
        <v>58</v>
      </c>
    </row>
    <row r="196" spans="1:15" ht="25.5">
      <c r="A196" s="11">
        <v>11</v>
      </c>
      <c r="B196" s="30" t="s">
        <v>53</v>
      </c>
      <c r="C196" s="30">
        <v>3020365</v>
      </c>
      <c r="D196" s="97" t="s">
        <v>69</v>
      </c>
      <c r="E196" s="8" t="s">
        <v>125</v>
      </c>
      <c r="F196" s="37">
        <v>796</v>
      </c>
      <c r="G196" s="23" t="s">
        <v>37</v>
      </c>
      <c r="H196" s="50">
        <v>10</v>
      </c>
      <c r="I196" s="29">
        <v>25226501000</v>
      </c>
      <c r="J196" s="26" t="s">
        <v>52</v>
      </c>
      <c r="K196" s="1113">
        <f>H196*700</f>
        <v>7000</v>
      </c>
      <c r="L196" s="27">
        <v>41554</v>
      </c>
      <c r="M196" s="27" t="s">
        <v>1064</v>
      </c>
      <c r="N196" s="26" t="s">
        <v>56</v>
      </c>
      <c r="O196" s="28" t="s">
        <v>58</v>
      </c>
    </row>
    <row r="197" spans="1:15" ht="25.5">
      <c r="A197" s="11">
        <v>12</v>
      </c>
      <c r="B197" s="30" t="s">
        <v>53</v>
      </c>
      <c r="C197" s="30">
        <v>3010050</v>
      </c>
      <c r="D197" s="97" t="s">
        <v>70</v>
      </c>
      <c r="E197" s="8" t="s">
        <v>125</v>
      </c>
      <c r="F197" s="37">
        <v>796</v>
      </c>
      <c r="G197" s="23" t="s">
        <v>37</v>
      </c>
      <c r="H197" s="53">
        <v>20</v>
      </c>
      <c r="I197" s="29">
        <v>25226501000</v>
      </c>
      <c r="J197" s="26" t="s">
        <v>52</v>
      </c>
      <c r="K197" s="1113">
        <f>H197*80</f>
        <v>1600</v>
      </c>
      <c r="L197" s="27">
        <v>41555</v>
      </c>
      <c r="M197" s="27" t="s">
        <v>1064</v>
      </c>
      <c r="N197" s="26" t="s">
        <v>56</v>
      </c>
      <c r="O197" s="28" t="s">
        <v>57</v>
      </c>
    </row>
    <row r="198" spans="1:15" ht="25.5">
      <c r="A198" s="11">
        <v>13</v>
      </c>
      <c r="B198" s="30" t="s">
        <v>53</v>
      </c>
      <c r="C198" s="30">
        <v>2424872</v>
      </c>
      <c r="D198" s="57" t="s">
        <v>147</v>
      </c>
      <c r="E198" s="8" t="s">
        <v>125</v>
      </c>
      <c r="F198" s="37">
        <v>796</v>
      </c>
      <c r="G198" s="22" t="s">
        <v>37</v>
      </c>
      <c r="H198" s="51">
        <v>3</v>
      </c>
      <c r="I198" s="29">
        <v>25226501000</v>
      </c>
      <c r="J198" s="26" t="s">
        <v>52</v>
      </c>
      <c r="K198" s="1113">
        <v>99</v>
      </c>
      <c r="L198" s="27">
        <v>41556</v>
      </c>
      <c r="M198" s="27" t="s">
        <v>1064</v>
      </c>
      <c r="N198" s="26" t="s">
        <v>56</v>
      </c>
      <c r="O198" s="28" t="s">
        <v>59</v>
      </c>
    </row>
    <row r="199" spans="1:15" ht="25.5">
      <c r="A199" s="11">
        <v>14</v>
      </c>
      <c r="B199" s="30" t="s">
        <v>53</v>
      </c>
      <c r="C199" s="30">
        <v>2424861</v>
      </c>
      <c r="D199" s="57" t="s">
        <v>146</v>
      </c>
      <c r="E199" s="8" t="s">
        <v>125</v>
      </c>
      <c r="F199" s="37">
        <v>796</v>
      </c>
      <c r="G199" s="22" t="s">
        <v>37</v>
      </c>
      <c r="H199" s="51">
        <v>3</v>
      </c>
      <c r="I199" s="29">
        <v>25226501000</v>
      </c>
      <c r="J199" s="26" t="s">
        <v>52</v>
      </c>
      <c r="K199" s="1113">
        <v>405</v>
      </c>
      <c r="L199" s="27">
        <v>41557</v>
      </c>
      <c r="M199" s="27" t="s">
        <v>1064</v>
      </c>
      <c r="N199" s="26" t="s">
        <v>56</v>
      </c>
      <c r="O199" s="28" t="s">
        <v>59</v>
      </c>
    </row>
    <row r="200" spans="1:15" ht="25.5">
      <c r="A200" s="11">
        <v>15</v>
      </c>
      <c r="B200" s="30" t="s">
        <v>53</v>
      </c>
      <c r="C200" s="30">
        <v>2424832</v>
      </c>
      <c r="D200" s="57" t="s">
        <v>71</v>
      </c>
      <c r="E200" s="8" t="s">
        <v>125</v>
      </c>
      <c r="F200" s="37">
        <v>166</v>
      </c>
      <c r="G200" s="22" t="s">
        <v>45</v>
      </c>
      <c r="H200" s="51">
        <v>7.2</v>
      </c>
      <c r="I200" s="29">
        <v>25226501000</v>
      </c>
      <c r="J200" s="26" t="s">
        <v>52</v>
      </c>
      <c r="K200" s="1113">
        <v>495</v>
      </c>
      <c r="L200" s="27">
        <v>41558</v>
      </c>
      <c r="M200" s="27" t="s">
        <v>1064</v>
      </c>
      <c r="N200" s="26" t="s">
        <v>56</v>
      </c>
      <c r="O200" s="28" t="s">
        <v>59</v>
      </c>
    </row>
    <row r="201" spans="1:15" ht="25.5">
      <c r="A201" s="11">
        <v>16</v>
      </c>
      <c r="B201" s="30" t="s">
        <v>53</v>
      </c>
      <c r="C201" s="30">
        <v>2524111</v>
      </c>
      <c r="D201" s="57" t="s">
        <v>148</v>
      </c>
      <c r="E201" s="8" t="s">
        <v>125</v>
      </c>
      <c r="F201" s="37">
        <v>796</v>
      </c>
      <c r="G201" s="22" t="s">
        <v>37</v>
      </c>
      <c r="H201" s="51">
        <v>15</v>
      </c>
      <c r="I201" s="29">
        <v>25226501000</v>
      </c>
      <c r="J201" s="26" t="s">
        <v>52</v>
      </c>
      <c r="K201" s="1113">
        <v>752</v>
      </c>
      <c r="L201" s="27">
        <v>41559</v>
      </c>
      <c r="M201" s="27" t="s">
        <v>1064</v>
      </c>
      <c r="N201" s="26" t="s">
        <v>56</v>
      </c>
      <c r="O201" s="28" t="s">
        <v>59</v>
      </c>
    </row>
    <row r="202" spans="1:15" ht="38.25">
      <c r="A202" s="11">
        <v>17</v>
      </c>
      <c r="B202" s="30" t="s">
        <v>53</v>
      </c>
      <c r="C202" s="30">
        <v>3020000</v>
      </c>
      <c r="D202" s="57" t="s">
        <v>1885</v>
      </c>
      <c r="E202" s="28" t="s">
        <v>122</v>
      </c>
      <c r="F202" s="37">
        <v>796</v>
      </c>
      <c r="G202" s="22" t="s">
        <v>46</v>
      </c>
      <c r="H202" s="51">
        <v>2</v>
      </c>
      <c r="I202" s="29">
        <v>25226501000</v>
      </c>
      <c r="J202" s="26" t="s">
        <v>52</v>
      </c>
      <c r="K202" s="1113">
        <f>H202*19990</f>
        <v>39980</v>
      </c>
      <c r="L202" s="27">
        <v>41560</v>
      </c>
      <c r="M202" s="27" t="s">
        <v>1874</v>
      </c>
      <c r="N202" s="26" t="s">
        <v>56</v>
      </c>
      <c r="O202" s="28" t="s">
        <v>58</v>
      </c>
    </row>
    <row r="203" spans="1:15" ht="25.5">
      <c r="A203" s="11">
        <v>18</v>
      </c>
      <c r="B203" s="30" t="s">
        <v>53</v>
      </c>
      <c r="C203" s="30">
        <v>2893040</v>
      </c>
      <c r="D203" s="1114" t="s">
        <v>1886</v>
      </c>
      <c r="E203" s="8" t="s">
        <v>125</v>
      </c>
      <c r="F203" s="37">
        <v>796</v>
      </c>
      <c r="G203" s="22" t="s">
        <v>46</v>
      </c>
      <c r="H203" s="51"/>
      <c r="I203" s="29">
        <v>25226501000</v>
      </c>
      <c r="J203" s="26" t="s">
        <v>52</v>
      </c>
      <c r="K203" s="1113">
        <v>7000</v>
      </c>
      <c r="L203" s="27">
        <v>41579</v>
      </c>
      <c r="M203" s="27" t="s">
        <v>443</v>
      </c>
      <c r="N203" s="26" t="s">
        <v>56</v>
      </c>
      <c r="O203" s="28" t="s">
        <v>58</v>
      </c>
    </row>
    <row r="204" spans="1:15" ht="25.5">
      <c r="A204" s="11">
        <v>19</v>
      </c>
      <c r="B204" s="30" t="s">
        <v>53</v>
      </c>
      <c r="C204" s="30">
        <v>3697391</v>
      </c>
      <c r="D204" s="1114" t="s">
        <v>1887</v>
      </c>
      <c r="E204" s="8" t="s">
        <v>125</v>
      </c>
      <c r="F204" s="37">
        <v>796</v>
      </c>
      <c r="G204" s="22" t="s">
        <v>46</v>
      </c>
      <c r="H204" s="51"/>
      <c r="I204" s="29">
        <v>25226501000</v>
      </c>
      <c r="J204" s="26" t="s">
        <v>52</v>
      </c>
      <c r="K204" s="1113">
        <v>1308.0899999999999</v>
      </c>
      <c r="L204" s="27">
        <v>41560</v>
      </c>
      <c r="M204" s="27" t="s">
        <v>1874</v>
      </c>
      <c r="N204" s="26" t="s">
        <v>56</v>
      </c>
      <c r="O204" s="28" t="s">
        <v>58</v>
      </c>
    </row>
    <row r="205" spans="1:15" ht="25.5">
      <c r="A205" s="11">
        <v>20</v>
      </c>
      <c r="B205" s="30" t="s">
        <v>53</v>
      </c>
      <c r="C205" s="30">
        <v>3315604</v>
      </c>
      <c r="D205" s="1114" t="s">
        <v>1888</v>
      </c>
      <c r="E205" s="8" t="s">
        <v>125</v>
      </c>
      <c r="F205" s="37">
        <v>796</v>
      </c>
      <c r="G205" s="22" t="s">
        <v>46</v>
      </c>
      <c r="H205" s="51">
        <v>6</v>
      </c>
      <c r="I205" s="29">
        <v>25226501000</v>
      </c>
      <c r="J205" s="26" t="s">
        <v>52</v>
      </c>
      <c r="K205" s="1112">
        <v>38400</v>
      </c>
      <c r="L205" s="27">
        <v>41579</v>
      </c>
      <c r="M205" s="27" t="s">
        <v>443</v>
      </c>
      <c r="N205" s="26" t="s">
        <v>56</v>
      </c>
      <c r="O205" s="28" t="s">
        <v>58</v>
      </c>
    </row>
    <row r="206" spans="1:15" ht="25.5">
      <c r="A206" s="11">
        <v>21</v>
      </c>
      <c r="B206" s="30" t="s">
        <v>53</v>
      </c>
      <c r="C206" s="30">
        <v>3312410</v>
      </c>
      <c r="D206" s="1114" t="s">
        <v>1889</v>
      </c>
      <c r="E206" s="8" t="s">
        <v>125</v>
      </c>
      <c r="F206" s="37">
        <v>796</v>
      </c>
      <c r="G206" s="22" t="s">
        <v>46</v>
      </c>
      <c r="H206" s="51">
        <v>8</v>
      </c>
      <c r="I206" s="29">
        <v>25226501000</v>
      </c>
      <c r="J206" s="26" t="s">
        <v>52</v>
      </c>
      <c r="K206" s="1112">
        <v>12400</v>
      </c>
      <c r="L206" s="27">
        <v>41579</v>
      </c>
      <c r="M206" s="27" t="s">
        <v>443</v>
      </c>
      <c r="N206" s="26" t="s">
        <v>56</v>
      </c>
      <c r="O206" s="28" t="s">
        <v>58</v>
      </c>
    </row>
    <row r="207" spans="1:15" ht="25.5">
      <c r="A207" s="11">
        <v>22</v>
      </c>
      <c r="B207" s="30" t="s">
        <v>53</v>
      </c>
      <c r="C207" s="30">
        <v>3020000</v>
      </c>
      <c r="D207" s="57" t="s">
        <v>1890</v>
      </c>
      <c r="E207" s="28" t="s">
        <v>122</v>
      </c>
      <c r="F207" s="37">
        <v>796</v>
      </c>
      <c r="G207" s="22" t="s">
        <v>46</v>
      </c>
      <c r="H207" s="51">
        <v>6</v>
      </c>
      <c r="I207" s="29">
        <v>25226501000</v>
      </c>
      <c r="J207" s="26" t="s">
        <v>52</v>
      </c>
      <c r="K207" s="1113">
        <f>H207*5400</f>
        <v>32400</v>
      </c>
      <c r="L207" s="27">
        <v>41560</v>
      </c>
      <c r="M207" s="27" t="s">
        <v>1874</v>
      </c>
      <c r="N207" s="26" t="s">
        <v>56</v>
      </c>
      <c r="O207" s="28" t="s">
        <v>57</v>
      </c>
    </row>
    <row r="208" spans="1:15" ht="25.5">
      <c r="A208" s="11">
        <v>23</v>
      </c>
      <c r="B208" s="30" t="s">
        <v>53</v>
      </c>
      <c r="C208" s="11">
        <v>3430202</v>
      </c>
      <c r="D208" s="57" t="s">
        <v>1891</v>
      </c>
      <c r="E208" s="8" t="s">
        <v>125</v>
      </c>
      <c r="F208" s="37">
        <v>796</v>
      </c>
      <c r="G208" s="22" t="s">
        <v>46</v>
      </c>
      <c r="H208" s="51"/>
      <c r="I208" s="29">
        <v>25226501000</v>
      </c>
      <c r="J208" s="26" t="s">
        <v>52</v>
      </c>
      <c r="K208" s="1113">
        <v>380000</v>
      </c>
      <c r="L208" s="27">
        <v>41560</v>
      </c>
      <c r="M208" s="27" t="s">
        <v>1064</v>
      </c>
      <c r="N208" s="26" t="s">
        <v>56</v>
      </c>
      <c r="O208" s="28" t="s">
        <v>58</v>
      </c>
    </row>
    <row r="209" spans="1:15" ht="25.5">
      <c r="A209" s="11">
        <v>24</v>
      </c>
      <c r="B209" s="30" t="s">
        <v>53</v>
      </c>
      <c r="C209" s="11">
        <v>7424020</v>
      </c>
      <c r="D209" s="57" t="s">
        <v>1892</v>
      </c>
      <c r="E209" s="8" t="s">
        <v>122</v>
      </c>
      <c r="F209" s="37">
        <v>796</v>
      </c>
      <c r="G209" s="22" t="s">
        <v>37</v>
      </c>
      <c r="H209" s="51">
        <v>28</v>
      </c>
      <c r="I209" s="29">
        <v>25226501000</v>
      </c>
      <c r="J209" s="26" t="s">
        <v>52</v>
      </c>
      <c r="K209" s="1113">
        <v>70596.83</v>
      </c>
      <c r="L209" s="27">
        <v>41548</v>
      </c>
      <c r="M209" s="27" t="s">
        <v>1874</v>
      </c>
      <c r="N209" s="26" t="s">
        <v>56</v>
      </c>
      <c r="O209" s="28" t="s">
        <v>58</v>
      </c>
    </row>
    <row r="210" spans="1:15" ht="25.5">
      <c r="A210" s="11">
        <v>25</v>
      </c>
      <c r="B210" s="11" t="s">
        <v>53</v>
      </c>
      <c r="C210" s="30">
        <v>8090010</v>
      </c>
      <c r="D210" s="59" t="s">
        <v>121</v>
      </c>
      <c r="E210" s="12" t="s">
        <v>119</v>
      </c>
      <c r="F210" s="35">
        <v>792</v>
      </c>
      <c r="G210" s="23" t="s">
        <v>51</v>
      </c>
      <c r="H210" s="50"/>
      <c r="I210" s="96">
        <v>25226501000</v>
      </c>
      <c r="J210" s="26" t="s">
        <v>52</v>
      </c>
      <c r="K210" s="1112">
        <v>98036</v>
      </c>
      <c r="L210" s="27">
        <v>41518</v>
      </c>
      <c r="M210" s="27" t="s">
        <v>1064</v>
      </c>
      <c r="N210" s="26" t="s">
        <v>56</v>
      </c>
      <c r="O210" s="28" t="s">
        <v>59</v>
      </c>
    </row>
    <row r="211" spans="1:15">
      <c r="A211" s="832" t="s">
        <v>112</v>
      </c>
      <c r="B211" s="833"/>
      <c r="C211" s="833"/>
      <c r="D211" s="72"/>
      <c r="E211" s="72"/>
      <c r="F211" s="72"/>
      <c r="G211" s="72"/>
      <c r="H211" s="72"/>
      <c r="I211" s="72"/>
      <c r="J211" s="72"/>
      <c r="K211" s="1115">
        <f>SUM(K186:K210)</f>
        <v>1636518.92</v>
      </c>
      <c r="L211" s="88"/>
      <c r="M211" s="88"/>
      <c r="N211" s="72"/>
      <c r="O211" s="721"/>
    </row>
    <row r="212" spans="1:15" ht="15">
      <c r="A212" s="931" t="s">
        <v>444</v>
      </c>
      <c r="B212" s="932"/>
      <c r="C212" s="932"/>
      <c r="D212" s="933"/>
      <c r="E212" s="187"/>
      <c r="F212" s="188"/>
      <c r="G212" s="188"/>
      <c r="H212" s="189"/>
      <c r="I212" s="195"/>
      <c r="J212" s="181"/>
      <c r="K212" s="723">
        <f>SUM(K99,K155,K184,K211)</f>
        <v>16580405.92</v>
      </c>
      <c r="L212" s="188"/>
      <c r="M212" s="188"/>
      <c r="N212" s="181"/>
      <c r="O212" s="181"/>
    </row>
    <row r="213" spans="1:15" ht="15">
      <c r="A213" s="708"/>
      <c r="B213" s="708"/>
      <c r="C213" s="708"/>
      <c r="D213" s="709"/>
      <c r="E213" s="710"/>
      <c r="F213" s="711"/>
      <c r="G213" s="711"/>
      <c r="H213" s="712"/>
      <c r="I213" s="709"/>
      <c r="J213" s="708"/>
      <c r="K213" s="722"/>
      <c r="L213" s="711"/>
      <c r="M213" s="711"/>
      <c r="N213" s="708"/>
      <c r="O213" s="708"/>
    </row>
    <row r="214" spans="1:15">
      <c r="A214" s="18"/>
      <c r="B214" s="920" t="s">
        <v>3</v>
      </c>
      <c r="C214" s="920"/>
      <c r="D214" s="834"/>
      <c r="E214" s="834"/>
      <c r="F214" s="834" t="s">
        <v>60</v>
      </c>
      <c r="G214" s="834"/>
      <c r="H214" s="834"/>
      <c r="I214" s="834"/>
      <c r="J214" s="834"/>
      <c r="K214" s="102"/>
      <c r="L214" s="103" t="s">
        <v>60</v>
      </c>
    </row>
    <row r="215" spans="1:15" ht="15" customHeight="1">
      <c r="B215" s="834"/>
      <c r="C215" s="834"/>
      <c r="D215" s="834"/>
      <c r="E215" s="834"/>
      <c r="F215" s="834" t="s">
        <v>60</v>
      </c>
      <c r="G215" s="834"/>
      <c r="H215" s="834"/>
      <c r="I215" s="834"/>
      <c r="J215" s="834"/>
    </row>
    <row r="216" spans="1:15">
      <c r="B216" s="905" t="s">
        <v>135</v>
      </c>
      <c r="C216" s="905"/>
      <c r="D216" s="905"/>
      <c r="E216" s="835"/>
      <c r="F216" s="104"/>
      <c r="G216" s="906"/>
      <c r="H216" s="906"/>
      <c r="I216" s="104"/>
      <c r="J216" s="835"/>
      <c r="K216" s="76" t="s">
        <v>60</v>
      </c>
    </row>
    <row r="217" spans="1:15">
      <c r="B217" s="105"/>
      <c r="C217" s="907"/>
      <c r="D217" s="907"/>
      <c r="E217" s="837" t="s">
        <v>2</v>
      </c>
      <c r="F217" s="836"/>
      <c r="G217" s="908" t="s">
        <v>0</v>
      </c>
      <c r="H217" s="908"/>
      <c r="I217" s="836"/>
      <c r="J217" s="837" t="s">
        <v>1</v>
      </c>
      <c r="K217" s="92"/>
    </row>
    <row r="218" spans="1:15">
      <c r="B218" s="905" t="s">
        <v>136</v>
      </c>
      <c r="C218" s="905"/>
      <c r="D218" s="905"/>
      <c r="E218" s="835"/>
      <c r="F218" s="104"/>
      <c r="G218" s="906"/>
      <c r="H218" s="906"/>
      <c r="I218" s="104"/>
      <c r="J218" s="835"/>
    </row>
    <row r="219" spans="1:15">
      <c r="B219" s="105"/>
      <c r="C219" s="907"/>
      <c r="D219" s="907"/>
      <c r="E219" s="837" t="s">
        <v>2</v>
      </c>
      <c r="F219" s="836"/>
      <c r="G219" s="908" t="s">
        <v>0</v>
      </c>
      <c r="H219" s="908"/>
      <c r="I219" s="836"/>
      <c r="J219" s="837" t="s">
        <v>1</v>
      </c>
    </row>
    <row r="220" spans="1:15">
      <c r="B220" s="905" t="s">
        <v>35</v>
      </c>
      <c r="C220" s="905"/>
      <c r="D220" s="905"/>
      <c r="E220" s="835"/>
      <c r="F220" s="104"/>
      <c r="G220" s="906"/>
      <c r="H220" s="906"/>
      <c r="I220" s="104"/>
      <c r="J220" s="835"/>
    </row>
    <row r="221" spans="1:15">
      <c r="B221" s="105"/>
      <c r="C221" s="907"/>
      <c r="D221" s="907"/>
      <c r="E221" s="837" t="s">
        <v>2</v>
      </c>
      <c r="F221" s="836"/>
      <c r="G221" s="908" t="s">
        <v>0</v>
      </c>
      <c r="H221" s="908"/>
      <c r="I221" s="836"/>
      <c r="J221" s="837" t="s">
        <v>1</v>
      </c>
    </row>
    <row r="222" spans="1:15">
      <c r="B222" s="905"/>
      <c r="C222" s="905"/>
      <c r="D222" s="905"/>
      <c r="L222" s="5"/>
      <c r="M222" s="5"/>
    </row>
    <row r="223" spans="1:15">
      <c r="L223" s="5"/>
      <c r="M223" s="5"/>
    </row>
    <row r="224" spans="1:15">
      <c r="F224" s="89"/>
      <c r="G224" s="89"/>
      <c r="L224" s="5"/>
      <c r="M224" s="5"/>
    </row>
  </sheetData>
  <autoFilter ref="A20:O191"/>
  <mergeCells count="54">
    <mergeCell ref="A212:D212"/>
    <mergeCell ref="G217:H217"/>
    <mergeCell ref="G219:H219"/>
    <mergeCell ref="B214:C214"/>
    <mergeCell ref="B216:D216"/>
    <mergeCell ref="G216:H216"/>
    <mergeCell ref="C217:D217"/>
    <mergeCell ref="B218:D218"/>
    <mergeCell ref="G218:H218"/>
    <mergeCell ref="C219:D219"/>
    <mergeCell ref="A21:O21"/>
    <mergeCell ref="A99:C99"/>
    <mergeCell ref="E5:L5"/>
    <mergeCell ref="E6:L6"/>
    <mergeCell ref="E7:L7"/>
    <mergeCell ref="B17:B19"/>
    <mergeCell ref="F18:G18"/>
    <mergeCell ref="H18:H19"/>
    <mergeCell ref="D17:M17"/>
    <mergeCell ref="C17:C19"/>
    <mergeCell ref="D18:D19"/>
    <mergeCell ref="E9:O9"/>
    <mergeCell ref="E18:E19"/>
    <mergeCell ref="E10:O10"/>
    <mergeCell ref="E11:O11"/>
    <mergeCell ref="E12:O12"/>
    <mergeCell ref="E13:O13"/>
    <mergeCell ref="N17:N19"/>
    <mergeCell ref="O17:O18"/>
    <mergeCell ref="K18:K19"/>
    <mergeCell ref="I18:J18"/>
    <mergeCell ref="L18:M18"/>
    <mergeCell ref="A3:D3"/>
    <mergeCell ref="A9:D9"/>
    <mergeCell ref="A10:D10"/>
    <mergeCell ref="A11:D11"/>
    <mergeCell ref="A4:C4"/>
    <mergeCell ref="A12:D12"/>
    <mergeCell ref="A13:D13"/>
    <mergeCell ref="A14:D14"/>
    <mergeCell ref="A15:D15"/>
    <mergeCell ref="A155:I155"/>
    <mergeCell ref="A100:O100"/>
    <mergeCell ref="A17:A19"/>
    <mergeCell ref="A185:O185"/>
    <mergeCell ref="A156:O156"/>
    <mergeCell ref="A184:C184"/>
    <mergeCell ref="E15:O15"/>
    <mergeCell ref="E14:O14"/>
    <mergeCell ref="C221:D221"/>
    <mergeCell ref="G221:H221"/>
    <mergeCell ref="G220:H220"/>
    <mergeCell ref="B220:D220"/>
    <mergeCell ref="B222:D222"/>
  </mergeCells>
  <phoneticPr fontId="19" type="noConversion"/>
  <conditionalFormatting sqref="H177:H182 H165:H166 H157:H162 H169 H147:H154 G151:I151 H141:I141 H126:H141 H101:H104 H73 H22:H61 H77:H98 G174:J175 G177:G180 I178:J180 H181:I182 H195:H210 H186:H192">
    <cfRule type="cellIs" dxfId="2" priority="48" stopIfTrue="1" operator="equal">
      <formula>0</formula>
    </cfRule>
  </conditionalFormatting>
  <pageMargins left="0.23622047244094491" right="0.31496062992125984" top="0.15748031496062992" bottom="0.23622047244094491" header="0.15748031496062992" footer="0.19685039370078741"/>
  <pageSetup paperSize="9" scale="60" fitToHeight="10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74"/>
  <sheetViews>
    <sheetView topLeftCell="A154" zoomScale="70" zoomScaleNormal="70" workbookViewId="0">
      <selection activeCell="D179" sqref="D179"/>
    </sheetView>
  </sheetViews>
  <sheetFormatPr defaultRowHeight="12.75"/>
  <cols>
    <col min="2" max="2" width="12.5703125" customWidth="1"/>
    <col min="4" max="4" width="32" customWidth="1"/>
    <col min="5" max="5" width="27" customWidth="1"/>
    <col min="9" max="9" width="16.7109375" customWidth="1"/>
    <col min="10" max="10" width="21.5703125" customWidth="1"/>
    <col min="11" max="11" width="13.5703125" customWidth="1"/>
    <col min="12" max="12" width="16.7109375" customWidth="1"/>
    <col min="13" max="13" width="15" customWidth="1"/>
    <col min="14" max="14" width="13.85546875" customWidth="1"/>
  </cols>
  <sheetData>
    <row r="1" spans="1:15" s="116" customFormat="1" ht="15.7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2"/>
      <c r="M1" s="162"/>
      <c r="N1" s="162"/>
      <c r="O1" s="162"/>
    </row>
    <row r="2" spans="1:15" s="116" customFormat="1" ht="15.7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  <c r="L2" s="163"/>
      <c r="M2" s="163"/>
      <c r="N2" s="163"/>
      <c r="O2" s="163"/>
    </row>
    <row r="3" spans="1:15" s="116" customFormat="1" ht="20.25">
      <c r="A3" s="940"/>
      <c r="B3" s="940"/>
      <c r="C3" s="940"/>
      <c r="D3" s="941"/>
      <c r="E3" s="160"/>
      <c r="F3" s="160"/>
      <c r="G3" s="160"/>
      <c r="H3" s="160"/>
      <c r="I3" s="160"/>
      <c r="J3" s="160"/>
      <c r="K3" s="161"/>
      <c r="L3" s="163"/>
      <c r="M3" s="163"/>
      <c r="N3" s="163"/>
      <c r="O3" s="163"/>
    </row>
    <row r="4" spans="1:15" s="116" customFormat="1" ht="20.25">
      <c r="A4" s="942"/>
      <c r="B4" s="942"/>
      <c r="C4" s="942"/>
      <c r="D4" s="160"/>
      <c r="E4" s="160"/>
      <c r="F4" s="160"/>
      <c r="G4" s="160"/>
      <c r="H4" s="160"/>
      <c r="I4" s="160"/>
      <c r="J4" s="160"/>
      <c r="K4" s="161"/>
      <c r="L4" s="163"/>
      <c r="M4" s="163"/>
      <c r="N4" s="163"/>
      <c r="O4" s="163"/>
    </row>
    <row r="5" spans="1:15" s="116" customFormat="1" ht="18">
      <c r="A5" s="164"/>
      <c r="B5" s="165"/>
      <c r="C5" s="165"/>
      <c r="D5" s="160"/>
      <c r="E5" s="943" t="s">
        <v>32</v>
      </c>
      <c r="F5" s="943"/>
      <c r="G5" s="943"/>
      <c r="H5" s="943"/>
      <c r="I5" s="943"/>
      <c r="J5" s="943"/>
      <c r="K5" s="943"/>
      <c r="L5" s="943"/>
      <c r="M5" s="162"/>
      <c r="N5" s="162"/>
      <c r="O5" s="162"/>
    </row>
    <row r="6" spans="1:15" s="116" customFormat="1" ht="15.75">
      <c r="A6" s="159"/>
      <c r="B6" s="160"/>
      <c r="C6" s="160"/>
      <c r="D6" s="160"/>
      <c r="E6" s="943" t="s">
        <v>33</v>
      </c>
      <c r="F6" s="943"/>
      <c r="G6" s="943"/>
      <c r="H6" s="943"/>
      <c r="I6" s="943"/>
      <c r="J6" s="943"/>
      <c r="K6" s="943"/>
      <c r="L6" s="943"/>
      <c r="M6" s="162"/>
      <c r="N6" s="162"/>
      <c r="O6" s="162"/>
    </row>
    <row r="7" spans="1:15" s="116" customFormat="1" ht="18">
      <c r="A7" s="166"/>
      <c r="B7" s="167"/>
      <c r="C7" s="167"/>
      <c r="D7" s="167"/>
      <c r="E7" s="943" t="s">
        <v>36</v>
      </c>
      <c r="F7" s="943"/>
      <c r="G7" s="943"/>
      <c r="H7" s="943"/>
      <c r="I7" s="943"/>
      <c r="J7" s="943"/>
      <c r="K7" s="943"/>
      <c r="L7" s="943"/>
      <c r="M7" s="168"/>
      <c r="N7" s="168"/>
      <c r="O7" s="168"/>
    </row>
    <row r="8" spans="1:15" s="116" customFormat="1" ht="18">
      <c r="A8" s="169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170"/>
      <c r="N8" s="170"/>
      <c r="O8" s="170"/>
    </row>
    <row r="9" spans="1:15" s="116" customFormat="1" ht="18">
      <c r="A9" s="864" t="s">
        <v>21</v>
      </c>
      <c r="B9" s="865"/>
      <c r="C9" s="865"/>
      <c r="D9" s="865"/>
      <c r="E9" s="866" t="s">
        <v>149</v>
      </c>
      <c r="F9" s="867"/>
      <c r="G9" s="867"/>
      <c r="H9" s="867"/>
      <c r="I9" s="867"/>
      <c r="J9" s="867"/>
      <c r="K9" s="867"/>
      <c r="L9" s="867"/>
      <c r="M9" s="867"/>
      <c r="N9" s="867"/>
      <c r="O9" s="867"/>
    </row>
    <row r="10" spans="1:15" s="116" customFormat="1" ht="18">
      <c r="A10" s="864" t="s">
        <v>22</v>
      </c>
      <c r="B10" s="865"/>
      <c r="C10" s="865"/>
      <c r="D10" s="865"/>
      <c r="E10" s="866" t="s">
        <v>150</v>
      </c>
      <c r="F10" s="867"/>
      <c r="G10" s="867"/>
      <c r="H10" s="867"/>
      <c r="I10" s="867"/>
      <c r="J10" s="867"/>
      <c r="K10" s="867"/>
      <c r="L10" s="867"/>
      <c r="M10" s="867"/>
      <c r="N10" s="867"/>
      <c r="O10" s="867"/>
    </row>
    <row r="11" spans="1:15" s="116" customFormat="1" ht="18">
      <c r="A11" s="864" t="s">
        <v>23</v>
      </c>
      <c r="B11" s="865"/>
      <c r="C11" s="865"/>
      <c r="D11" s="865"/>
      <c r="E11" s="866" t="s">
        <v>151</v>
      </c>
      <c r="F11" s="867"/>
      <c r="G11" s="867"/>
      <c r="H11" s="867"/>
      <c r="I11" s="867"/>
      <c r="J11" s="867"/>
      <c r="K11" s="867"/>
      <c r="L11" s="867"/>
      <c r="M11" s="867"/>
      <c r="N11" s="867"/>
      <c r="O11" s="867"/>
    </row>
    <row r="12" spans="1:15" s="116" customFormat="1" ht="18">
      <c r="A12" s="864" t="s">
        <v>24</v>
      </c>
      <c r="B12" s="865"/>
      <c r="C12" s="865"/>
      <c r="D12" s="865"/>
      <c r="E12" s="866" t="s">
        <v>152</v>
      </c>
      <c r="F12" s="867"/>
      <c r="G12" s="867"/>
      <c r="H12" s="867"/>
      <c r="I12" s="867"/>
      <c r="J12" s="867"/>
      <c r="K12" s="867"/>
      <c r="L12" s="867"/>
      <c r="M12" s="867"/>
      <c r="N12" s="867"/>
      <c r="O12" s="867"/>
    </row>
    <row r="13" spans="1:15" s="116" customFormat="1" ht="18">
      <c r="A13" s="864" t="s">
        <v>25</v>
      </c>
      <c r="B13" s="865"/>
      <c r="C13" s="865"/>
      <c r="D13" s="865"/>
      <c r="E13" s="866">
        <v>7714734225</v>
      </c>
      <c r="F13" s="867"/>
      <c r="G13" s="867"/>
      <c r="H13" s="867"/>
      <c r="I13" s="867"/>
      <c r="J13" s="867"/>
      <c r="K13" s="867"/>
      <c r="L13" s="867"/>
      <c r="M13" s="867"/>
      <c r="N13" s="867"/>
      <c r="O13" s="867"/>
    </row>
    <row r="14" spans="1:15" s="116" customFormat="1" ht="18">
      <c r="A14" s="864" t="s">
        <v>26</v>
      </c>
      <c r="B14" s="865"/>
      <c r="C14" s="865"/>
      <c r="D14" s="865"/>
      <c r="E14" s="866">
        <v>614845001</v>
      </c>
      <c r="F14" s="867"/>
      <c r="G14" s="867"/>
      <c r="H14" s="867"/>
      <c r="I14" s="867"/>
      <c r="J14" s="867"/>
      <c r="K14" s="867"/>
      <c r="L14" s="867"/>
      <c r="M14" s="867"/>
      <c r="N14" s="867"/>
      <c r="O14" s="867"/>
    </row>
    <row r="15" spans="1:15" s="116" customFormat="1" ht="18">
      <c r="A15" s="872" t="s">
        <v>27</v>
      </c>
      <c r="B15" s="872"/>
      <c r="C15" s="872"/>
      <c r="D15" s="872"/>
      <c r="E15" s="866">
        <v>45277553000</v>
      </c>
      <c r="F15" s="867"/>
      <c r="G15" s="867"/>
      <c r="H15" s="867"/>
      <c r="I15" s="867"/>
      <c r="J15" s="867"/>
      <c r="K15" s="867"/>
      <c r="L15" s="867"/>
      <c r="M15" s="867"/>
      <c r="N15" s="867"/>
      <c r="O15" s="867"/>
    </row>
    <row r="16" spans="1:15" s="116" customFormat="1" ht="18">
      <c r="A16" s="171"/>
      <c r="B16" s="127"/>
      <c r="C16" s="127"/>
      <c r="D16" s="127"/>
      <c r="E16" s="19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1:15" s="116" customFormat="1">
      <c r="A17" s="951" t="s">
        <v>4</v>
      </c>
      <c r="B17" s="944" t="s">
        <v>5</v>
      </c>
      <c r="C17" s="944" t="s">
        <v>6</v>
      </c>
      <c r="D17" s="954" t="s">
        <v>28</v>
      </c>
      <c r="E17" s="955"/>
      <c r="F17" s="955"/>
      <c r="G17" s="955"/>
      <c r="H17" s="955"/>
      <c r="I17" s="955"/>
      <c r="J17" s="955"/>
      <c r="K17" s="955"/>
      <c r="L17" s="955"/>
      <c r="M17" s="956"/>
      <c r="N17" s="944" t="s">
        <v>19</v>
      </c>
      <c r="O17" s="947" t="s">
        <v>20</v>
      </c>
    </row>
    <row r="18" spans="1:15" s="173" customFormat="1">
      <c r="A18" s="952"/>
      <c r="B18" s="945"/>
      <c r="C18" s="945"/>
      <c r="D18" s="957" t="s">
        <v>7</v>
      </c>
      <c r="E18" s="947" t="s">
        <v>8</v>
      </c>
      <c r="F18" s="948" t="s">
        <v>9</v>
      </c>
      <c r="G18" s="949"/>
      <c r="H18" s="947" t="s">
        <v>12</v>
      </c>
      <c r="I18" s="948" t="s">
        <v>13</v>
      </c>
      <c r="J18" s="949"/>
      <c r="K18" s="944" t="s">
        <v>30</v>
      </c>
      <c r="L18" s="948" t="s">
        <v>16</v>
      </c>
      <c r="M18" s="949"/>
      <c r="N18" s="945"/>
      <c r="O18" s="946"/>
    </row>
    <row r="19" spans="1:15" s="173" customFormat="1" ht="76.5">
      <c r="A19" s="953"/>
      <c r="B19" s="946"/>
      <c r="C19" s="946"/>
      <c r="D19" s="958"/>
      <c r="E19" s="959"/>
      <c r="F19" s="174" t="s">
        <v>10</v>
      </c>
      <c r="G19" s="175" t="s">
        <v>11</v>
      </c>
      <c r="H19" s="959"/>
      <c r="I19" s="176" t="s">
        <v>14</v>
      </c>
      <c r="J19" s="176" t="s">
        <v>15</v>
      </c>
      <c r="K19" s="950"/>
      <c r="L19" s="176" t="s">
        <v>17</v>
      </c>
      <c r="M19" s="174" t="s">
        <v>18</v>
      </c>
      <c r="N19" s="946"/>
      <c r="O19" s="177" t="s">
        <v>31</v>
      </c>
    </row>
    <row r="20" spans="1:15" s="180" customFormat="1">
      <c r="A20" s="178">
        <v>1</v>
      </c>
      <c r="B20" s="179">
        <v>2</v>
      </c>
      <c r="C20" s="179">
        <v>3</v>
      </c>
      <c r="D20" s="179">
        <v>4</v>
      </c>
      <c r="E20" s="179">
        <v>5</v>
      </c>
      <c r="F20" s="179">
        <v>6</v>
      </c>
      <c r="G20" s="179">
        <v>7</v>
      </c>
      <c r="H20" s="179">
        <v>8</v>
      </c>
      <c r="I20" s="179">
        <v>9</v>
      </c>
      <c r="J20" s="179">
        <v>10</v>
      </c>
      <c r="K20" s="179">
        <v>11</v>
      </c>
      <c r="L20" s="179">
        <v>12</v>
      </c>
      <c r="M20" s="179">
        <v>13</v>
      </c>
      <c r="N20" s="179">
        <v>14</v>
      </c>
      <c r="O20" s="179">
        <v>15</v>
      </c>
    </row>
    <row r="21" spans="1:15" s="180" customFormat="1">
      <c r="A21" s="960" t="s">
        <v>153</v>
      </c>
      <c r="B21" s="961"/>
      <c r="C21" s="961"/>
      <c r="D21" s="961"/>
      <c r="E21" s="961"/>
      <c r="F21" s="961"/>
      <c r="G21" s="961"/>
      <c r="H21" s="961"/>
      <c r="I21" s="961"/>
      <c r="J21" s="961"/>
      <c r="K21" s="961"/>
      <c r="L21" s="961"/>
      <c r="M21" s="961"/>
      <c r="N21" s="961"/>
      <c r="O21" s="961"/>
    </row>
    <row r="22" spans="1:15" s="180" customFormat="1" ht="45">
      <c r="A22" s="181">
        <v>1</v>
      </c>
      <c r="B22" s="133" t="s">
        <v>154</v>
      </c>
      <c r="C22" s="134">
        <v>1725530</v>
      </c>
      <c r="D22" s="135" t="s">
        <v>155</v>
      </c>
      <c r="E22" s="136" t="s">
        <v>156</v>
      </c>
      <c r="F22" s="137">
        <v>166</v>
      </c>
      <c r="G22" s="137" t="s">
        <v>41</v>
      </c>
      <c r="H22" s="138">
        <v>191</v>
      </c>
      <c r="I22" s="182">
        <v>60226501000</v>
      </c>
      <c r="J22" s="138" t="s">
        <v>157</v>
      </c>
      <c r="K22" s="139">
        <v>7640</v>
      </c>
      <c r="L22" s="138" t="s">
        <v>158</v>
      </c>
      <c r="M22" s="138" t="s">
        <v>159</v>
      </c>
      <c r="N22" s="138" t="s">
        <v>56</v>
      </c>
      <c r="O22" s="138" t="s">
        <v>58</v>
      </c>
    </row>
    <row r="23" spans="1:15" s="180" customFormat="1" ht="45">
      <c r="A23" s="181">
        <v>2</v>
      </c>
      <c r="B23" s="133" t="s">
        <v>154</v>
      </c>
      <c r="C23" s="140">
        <v>3722252</v>
      </c>
      <c r="D23" s="183" t="s">
        <v>160</v>
      </c>
      <c r="E23" s="136" t="s">
        <v>161</v>
      </c>
      <c r="F23" s="137">
        <v>796</v>
      </c>
      <c r="G23" s="137" t="s">
        <v>46</v>
      </c>
      <c r="H23" s="138">
        <v>429</v>
      </c>
      <c r="I23" s="182">
        <v>60226501000</v>
      </c>
      <c r="J23" s="138" t="s">
        <v>157</v>
      </c>
      <c r="K23" s="139">
        <v>3003</v>
      </c>
      <c r="L23" s="138" t="s">
        <v>158</v>
      </c>
      <c r="M23" s="138" t="s">
        <v>159</v>
      </c>
      <c r="N23" s="138" t="s">
        <v>56</v>
      </c>
      <c r="O23" s="138" t="s">
        <v>58</v>
      </c>
    </row>
    <row r="24" spans="1:15" s="180" customFormat="1" ht="45">
      <c r="A24" s="181">
        <v>3</v>
      </c>
      <c r="B24" s="138" t="s">
        <v>162</v>
      </c>
      <c r="C24" s="141">
        <v>2849530</v>
      </c>
      <c r="D24" s="142" t="s">
        <v>163</v>
      </c>
      <c r="E24" s="136" t="s">
        <v>161</v>
      </c>
      <c r="F24" s="137" t="s">
        <v>54</v>
      </c>
      <c r="G24" s="137" t="s">
        <v>42</v>
      </c>
      <c r="H24" s="138">
        <v>25</v>
      </c>
      <c r="I24" s="182">
        <v>60226501000</v>
      </c>
      <c r="J24" s="138" t="s">
        <v>157</v>
      </c>
      <c r="K24" s="139">
        <v>4200</v>
      </c>
      <c r="L24" s="138" t="s">
        <v>158</v>
      </c>
      <c r="M24" s="138" t="s">
        <v>159</v>
      </c>
      <c r="N24" s="138" t="s">
        <v>56</v>
      </c>
      <c r="O24" s="138" t="s">
        <v>58</v>
      </c>
    </row>
    <row r="25" spans="1:15" s="180" customFormat="1" ht="45">
      <c r="A25" s="181">
        <v>4</v>
      </c>
      <c r="B25" s="138" t="s">
        <v>162</v>
      </c>
      <c r="C25" s="138">
        <v>2522351</v>
      </c>
      <c r="D25" s="183" t="s">
        <v>164</v>
      </c>
      <c r="E25" s="136" t="s">
        <v>161</v>
      </c>
      <c r="F25" s="137" t="s">
        <v>55</v>
      </c>
      <c r="G25" s="137" t="s">
        <v>165</v>
      </c>
      <c r="H25" s="138">
        <v>30</v>
      </c>
      <c r="I25" s="182">
        <v>60226501000</v>
      </c>
      <c r="J25" s="138" t="s">
        <v>157</v>
      </c>
      <c r="K25" s="139">
        <v>660</v>
      </c>
      <c r="L25" s="138" t="s">
        <v>158</v>
      </c>
      <c r="M25" s="138" t="s">
        <v>159</v>
      </c>
      <c r="N25" s="138" t="s">
        <v>56</v>
      </c>
      <c r="O25" s="138" t="s">
        <v>58</v>
      </c>
    </row>
    <row r="26" spans="1:15" s="180" customFormat="1" ht="45">
      <c r="A26" s="181">
        <v>5</v>
      </c>
      <c r="B26" s="138" t="s">
        <v>162</v>
      </c>
      <c r="C26" s="138">
        <v>1729580</v>
      </c>
      <c r="D26" s="143" t="s">
        <v>166</v>
      </c>
      <c r="E26" s="136" t="s">
        <v>161</v>
      </c>
      <c r="F26" s="137">
        <v>166</v>
      </c>
      <c r="G26" s="137" t="s">
        <v>41</v>
      </c>
      <c r="H26" s="138">
        <v>0.7</v>
      </c>
      <c r="I26" s="182">
        <v>60226501000</v>
      </c>
      <c r="J26" s="138" t="s">
        <v>157</v>
      </c>
      <c r="K26" s="139">
        <v>465.5</v>
      </c>
      <c r="L26" s="138" t="s">
        <v>158</v>
      </c>
      <c r="M26" s="138" t="s">
        <v>159</v>
      </c>
      <c r="N26" s="138" t="s">
        <v>56</v>
      </c>
      <c r="O26" s="138" t="s">
        <v>58</v>
      </c>
    </row>
    <row r="27" spans="1:15" s="180" customFormat="1" ht="45">
      <c r="A27" s="181">
        <v>6</v>
      </c>
      <c r="B27" s="138" t="s">
        <v>162</v>
      </c>
      <c r="C27" s="138">
        <v>1723154</v>
      </c>
      <c r="D27" s="143" t="s">
        <v>167</v>
      </c>
      <c r="E27" s="136" t="s">
        <v>161</v>
      </c>
      <c r="F27" s="137">
        <v>166</v>
      </c>
      <c r="G27" s="137" t="s">
        <v>41</v>
      </c>
      <c r="H27" s="138">
        <v>3.8</v>
      </c>
      <c r="I27" s="182">
        <v>60226501000</v>
      </c>
      <c r="J27" s="138" t="s">
        <v>157</v>
      </c>
      <c r="K27" s="139">
        <v>364.8</v>
      </c>
      <c r="L27" s="138" t="s">
        <v>158</v>
      </c>
      <c r="M27" s="138" t="s">
        <v>159</v>
      </c>
      <c r="N27" s="138" t="s">
        <v>56</v>
      </c>
      <c r="O27" s="138" t="s">
        <v>58</v>
      </c>
    </row>
    <row r="28" spans="1:15" s="180" customFormat="1" ht="45">
      <c r="A28" s="181">
        <v>7</v>
      </c>
      <c r="B28" s="133" t="s">
        <v>168</v>
      </c>
      <c r="C28" s="138">
        <v>2422122</v>
      </c>
      <c r="D28" s="143" t="s">
        <v>169</v>
      </c>
      <c r="E28" s="136" t="s">
        <v>170</v>
      </c>
      <c r="F28" s="137">
        <v>166</v>
      </c>
      <c r="G28" s="133" t="s">
        <v>41</v>
      </c>
      <c r="H28" s="133">
        <v>80</v>
      </c>
      <c r="I28" s="184">
        <v>60226501000</v>
      </c>
      <c r="J28" s="138" t="s">
        <v>157</v>
      </c>
      <c r="K28" s="139">
        <v>5600</v>
      </c>
      <c r="L28" s="138" t="s">
        <v>158</v>
      </c>
      <c r="M28" s="138" t="s">
        <v>159</v>
      </c>
      <c r="N28" s="138" t="s">
        <v>56</v>
      </c>
      <c r="O28" s="138" t="s">
        <v>58</v>
      </c>
    </row>
    <row r="29" spans="1:15" s="180" customFormat="1" ht="45">
      <c r="A29" s="181">
        <v>8</v>
      </c>
      <c r="B29" s="133" t="s">
        <v>168</v>
      </c>
      <c r="C29" s="138">
        <v>2422122</v>
      </c>
      <c r="D29" s="143" t="s">
        <v>171</v>
      </c>
      <c r="E29" s="136" t="s">
        <v>170</v>
      </c>
      <c r="F29" s="137">
        <v>166</v>
      </c>
      <c r="G29" s="133" t="s">
        <v>41</v>
      </c>
      <c r="H29" s="133">
        <v>4</v>
      </c>
      <c r="I29" s="184">
        <v>60226501000</v>
      </c>
      <c r="J29" s="138" t="s">
        <v>157</v>
      </c>
      <c r="K29" s="139">
        <v>300</v>
      </c>
      <c r="L29" s="138" t="s">
        <v>158</v>
      </c>
      <c r="M29" s="138" t="s">
        <v>159</v>
      </c>
      <c r="N29" s="138" t="s">
        <v>56</v>
      </c>
      <c r="O29" s="138" t="s">
        <v>58</v>
      </c>
    </row>
    <row r="30" spans="1:15" s="180" customFormat="1" ht="45">
      <c r="A30" s="181">
        <v>9</v>
      </c>
      <c r="B30" s="133" t="s">
        <v>168</v>
      </c>
      <c r="C30" s="138">
        <v>2422122</v>
      </c>
      <c r="D30" s="143" t="s">
        <v>172</v>
      </c>
      <c r="E30" s="136" t="s">
        <v>170</v>
      </c>
      <c r="F30" s="137">
        <v>166</v>
      </c>
      <c r="G30" s="133" t="s">
        <v>41</v>
      </c>
      <c r="H30" s="133">
        <v>6</v>
      </c>
      <c r="I30" s="184">
        <v>60226501000</v>
      </c>
      <c r="J30" s="138" t="s">
        <v>157</v>
      </c>
      <c r="K30" s="139">
        <v>900</v>
      </c>
      <c r="L30" s="138" t="s">
        <v>158</v>
      </c>
      <c r="M30" s="138" t="s">
        <v>159</v>
      </c>
      <c r="N30" s="138" t="s">
        <v>56</v>
      </c>
      <c r="O30" s="138" t="s">
        <v>58</v>
      </c>
    </row>
    <row r="31" spans="1:15" s="180" customFormat="1" ht="45">
      <c r="A31" s="181">
        <v>10</v>
      </c>
      <c r="B31" s="133" t="s">
        <v>168</v>
      </c>
      <c r="C31" s="138">
        <v>2422122</v>
      </c>
      <c r="D31" s="143" t="s">
        <v>173</v>
      </c>
      <c r="E31" s="136" t="s">
        <v>170</v>
      </c>
      <c r="F31" s="137">
        <v>166</v>
      </c>
      <c r="G31" s="133" t="s">
        <v>41</v>
      </c>
      <c r="H31" s="133">
        <v>6</v>
      </c>
      <c r="I31" s="184">
        <v>60226501000</v>
      </c>
      <c r="J31" s="138" t="s">
        <v>157</v>
      </c>
      <c r="K31" s="139">
        <v>900</v>
      </c>
      <c r="L31" s="138" t="s">
        <v>174</v>
      </c>
      <c r="M31" s="138" t="s">
        <v>159</v>
      </c>
      <c r="N31" s="138" t="s">
        <v>56</v>
      </c>
      <c r="O31" s="138" t="s">
        <v>58</v>
      </c>
    </row>
    <row r="32" spans="1:15" s="180" customFormat="1" ht="45">
      <c r="A32" s="181">
        <v>11</v>
      </c>
      <c r="B32" s="133" t="s">
        <v>168</v>
      </c>
      <c r="C32" s="138">
        <v>2422122</v>
      </c>
      <c r="D32" s="143" t="s">
        <v>175</v>
      </c>
      <c r="E32" s="136" t="s">
        <v>170</v>
      </c>
      <c r="F32" s="137">
        <v>166</v>
      </c>
      <c r="G32" s="133" t="s">
        <v>41</v>
      </c>
      <c r="H32" s="133">
        <v>6</v>
      </c>
      <c r="I32" s="184">
        <v>60226501000</v>
      </c>
      <c r="J32" s="138" t="s">
        <v>157</v>
      </c>
      <c r="K32" s="139">
        <v>900</v>
      </c>
      <c r="L32" s="138" t="s">
        <v>158</v>
      </c>
      <c r="M32" s="138" t="s">
        <v>159</v>
      </c>
      <c r="N32" s="138" t="s">
        <v>56</v>
      </c>
      <c r="O32" s="138" t="s">
        <v>58</v>
      </c>
    </row>
    <row r="33" spans="1:15" s="180" customFormat="1" ht="45">
      <c r="A33" s="181">
        <v>12</v>
      </c>
      <c r="B33" s="133" t="s">
        <v>168</v>
      </c>
      <c r="C33" s="138">
        <v>2422122</v>
      </c>
      <c r="D33" s="143" t="s">
        <v>176</v>
      </c>
      <c r="E33" s="136" t="s">
        <v>170</v>
      </c>
      <c r="F33" s="137">
        <v>166</v>
      </c>
      <c r="G33" s="133" t="s">
        <v>41</v>
      </c>
      <c r="H33" s="133">
        <v>17.399999999999999</v>
      </c>
      <c r="I33" s="184">
        <v>60226501000</v>
      </c>
      <c r="J33" s="138" t="s">
        <v>157</v>
      </c>
      <c r="K33" s="139">
        <v>1740</v>
      </c>
      <c r="L33" s="138" t="s">
        <v>174</v>
      </c>
      <c r="M33" s="138" t="s">
        <v>159</v>
      </c>
      <c r="N33" s="138" t="s">
        <v>56</v>
      </c>
      <c r="O33" s="138" t="s">
        <v>58</v>
      </c>
    </row>
    <row r="34" spans="1:15" s="180" customFormat="1" ht="45">
      <c r="A34" s="181">
        <v>13</v>
      </c>
      <c r="B34" s="133" t="s">
        <v>168</v>
      </c>
      <c r="C34" s="138">
        <v>2422122</v>
      </c>
      <c r="D34" s="143" t="s">
        <v>177</v>
      </c>
      <c r="E34" s="136" t="s">
        <v>170</v>
      </c>
      <c r="F34" s="137">
        <v>166</v>
      </c>
      <c r="G34" s="133" t="s">
        <v>41</v>
      </c>
      <c r="H34" s="133">
        <v>1</v>
      </c>
      <c r="I34" s="184">
        <v>60226501000</v>
      </c>
      <c r="J34" s="138" t="s">
        <v>157</v>
      </c>
      <c r="K34" s="139">
        <v>100</v>
      </c>
      <c r="L34" s="138" t="s">
        <v>158</v>
      </c>
      <c r="M34" s="138" t="s">
        <v>159</v>
      </c>
      <c r="N34" s="138" t="s">
        <v>56</v>
      </c>
      <c r="O34" s="138" t="s">
        <v>58</v>
      </c>
    </row>
    <row r="35" spans="1:15" s="180" customFormat="1" ht="45">
      <c r="A35" s="181">
        <v>14</v>
      </c>
      <c r="B35" s="133" t="s">
        <v>168</v>
      </c>
      <c r="C35" s="138">
        <v>2422191</v>
      </c>
      <c r="D35" s="143" t="s">
        <v>178</v>
      </c>
      <c r="E35" s="136" t="s">
        <v>170</v>
      </c>
      <c r="F35" s="137" t="s">
        <v>179</v>
      </c>
      <c r="G35" s="133" t="s">
        <v>180</v>
      </c>
      <c r="H35" s="133">
        <v>20</v>
      </c>
      <c r="I35" s="184">
        <v>60226501000</v>
      </c>
      <c r="J35" s="138" t="s">
        <v>157</v>
      </c>
      <c r="K35" s="139">
        <v>1000</v>
      </c>
      <c r="L35" s="138" t="s">
        <v>158</v>
      </c>
      <c r="M35" s="138" t="s">
        <v>159</v>
      </c>
      <c r="N35" s="138" t="s">
        <v>56</v>
      </c>
      <c r="O35" s="138" t="s">
        <v>58</v>
      </c>
    </row>
    <row r="36" spans="1:15" s="180" customFormat="1" ht="45">
      <c r="A36" s="181">
        <v>15</v>
      </c>
      <c r="B36" s="133" t="s">
        <v>168</v>
      </c>
      <c r="C36" s="138">
        <v>2422000</v>
      </c>
      <c r="D36" s="143" t="s">
        <v>181</v>
      </c>
      <c r="E36" s="136" t="s">
        <v>170</v>
      </c>
      <c r="F36" s="137">
        <v>166</v>
      </c>
      <c r="G36" s="133" t="s">
        <v>41</v>
      </c>
      <c r="H36" s="133">
        <v>1.6</v>
      </c>
      <c r="I36" s="184">
        <v>60226501000</v>
      </c>
      <c r="J36" s="138" t="s">
        <v>157</v>
      </c>
      <c r="K36" s="139">
        <v>960</v>
      </c>
      <c r="L36" s="138" t="s">
        <v>174</v>
      </c>
      <c r="M36" s="138" t="s">
        <v>159</v>
      </c>
      <c r="N36" s="138" t="s">
        <v>56</v>
      </c>
      <c r="O36" s="138" t="s">
        <v>58</v>
      </c>
    </row>
    <row r="37" spans="1:15" s="180" customFormat="1" ht="45">
      <c r="A37" s="181">
        <v>16</v>
      </c>
      <c r="B37" s="133" t="s">
        <v>168</v>
      </c>
      <c r="C37" s="138">
        <v>2411381</v>
      </c>
      <c r="D37" s="143" t="s">
        <v>182</v>
      </c>
      <c r="E37" s="136" t="s">
        <v>170</v>
      </c>
      <c r="F37" s="137" t="s">
        <v>179</v>
      </c>
      <c r="G37" s="133" t="s">
        <v>180</v>
      </c>
      <c r="H37" s="133">
        <v>1</v>
      </c>
      <c r="I37" s="184">
        <v>60226501000</v>
      </c>
      <c r="J37" s="138" t="s">
        <v>157</v>
      </c>
      <c r="K37" s="139">
        <v>150</v>
      </c>
      <c r="L37" s="138" t="s">
        <v>158</v>
      </c>
      <c r="M37" s="138" t="s">
        <v>159</v>
      </c>
      <c r="N37" s="138" t="s">
        <v>56</v>
      </c>
      <c r="O37" s="138" t="s">
        <v>58</v>
      </c>
    </row>
    <row r="38" spans="1:15" s="180" customFormat="1" ht="45">
      <c r="A38" s="181">
        <v>17</v>
      </c>
      <c r="B38" s="133" t="s">
        <v>168</v>
      </c>
      <c r="C38" s="138">
        <v>2322221</v>
      </c>
      <c r="D38" s="143" t="s">
        <v>183</v>
      </c>
      <c r="E38" s="136" t="s">
        <v>170</v>
      </c>
      <c r="F38" s="137">
        <v>166</v>
      </c>
      <c r="G38" s="133" t="s">
        <v>41</v>
      </c>
      <c r="H38" s="133">
        <v>1</v>
      </c>
      <c r="I38" s="184">
        <v>60226501000</v>
      </c>
      <c r="J38" s="138" t="s">
        <v>157</v>
      </c>
      <c r="K38" s="139">
        <v>125</v>
      </c>
      <c r="L38" s="138" t="s">
        <v>174</v>
      </c>
      <c r="M38" s="138" t="s">
        <v>159</v>
      </c>
      <c r="N38" s="138" t="s">
        <v>56</v>
      </c>
      <c r="O38" s="138" t="s">
        <v>58</v>
      </c>
    </row>
    <row r="39" spans="1:15" s="180" customFormat="1" ht="45">
      <c r="A39" s="181">
        <v>18</v>
      </c>
      <c r="B39" s="133" t="s">
        <v>168</v>
      </c>
      <c r="C39" s="138">
        <v>2422181</v>
      </c>
      <c r="D39" s="143" t="s">
        <v>184</v>
      </c>
      <c r="E39" s="136" t="s">
        <v>170</v>
      </c>
      <c r="F39" s="137">
        <v>166</v>
      </c>
      <c r="G39" s="133" t="s">
        <v>41</v>
      </c>
      <c r="H39" s="133">
        <v>7.5</v>
      </c>
      <c r="I39" s="184">
        <v>60226501000</v>
      </c>
      <c r="J39" s="138" t="s">
        <v>157</v>
      </c>
      <c r="K39" s="139">
        <v>525</v>
      </c>
      <c r="L39" s="138" t="s">
        <v>174</v>
      </c>
      <c r="M39" s="138" t="s">
        <v>159</v>
      </c>
      <c r="N39" s="138" t="s">
        <v>56</v>
      </c>
      <c r="O39" s="138" t="s">
        <v>58</v>
      </c>
    </row>
    <row r="40" spans="1:15" s="180" customFormat="1" ht="45">
      <c r="A40" s="181">
        <v>19</v>
      </c>
      <c r="B40" s="133" t="s">
        <v>168</v>
      </c>
      <c r="C40" s="138">
        <v>2422191</v>
      </c>
      <c r="D40" s="143" t="s">
        <v>185</v>
      </c>
      <c r="E40" s="136" t="s">
        <v>170</v>
      </c>
      <c r="F40" s="137" t="s">
        <v>179</v>
      </c>
      <c r="G40" s="133" t="s">
        <v>180</v>
      </c>
      <c r="H40" s="133">
        <v>34</v>
      </c>
      <c r="I40" s="184">
        <v>60226501000</v>
      </c>
      <c r="J40" s="138" t="s">
        <v>157</v>
      </c>
      <c r="K40" s="139">
        <v>1564</v>
      </c>
      <c r="L40" s="138" t="s">
        <v>174</v>
      </c>
      <c r="M40" s="138" t="s">
        <v>159</v>
      </c>
      <c r="N40" s="138" t="s">
        <v>56</v>
      </c>
      <c r="O40" s="138" t="s">
        <v>58</v>
      </c>
    </row>
    <row r="41" spans="1:15" s="180" customFormat="1" ht="45">
      <c r="A41" s="181">
        <v>20</v>
      </c>
      <c r="B41" s="138" t="s">
        <v>162</v>
      </c>
      <c r="C41" s="138">
        <v>2320220</v>
      </c>
      <c r="D41" s="144" t="s">
        <v>186</v>
      </c>
      <c r="E41" s="136" t="s">
        <v>170</v>
      </c>
      <c r="F41" s="137">
        <v>166</v>
      </c>
      <c r="G41" s="133" t="s">
        <v>41</v>
      </c>
      <c r="H41" s="133">
        <v>200</v>
      </c>
      <c r="I41" s="184">
        <v>60226501000</v>
      </c>
      <c r="J41" s="138" t="s">
        <v>157</v>
      </c>
      <c r="K41" s="139">
        <v>6240</v>
      </c>
      <c r="L41" s="138" t="s">
        <v>174</v>
      </c>
      <c r="M41" s="138" t="s">
        <v>159</v>
      </c>
      <c r="N41" s="138" t="s">
        <v>56</v>
      </c>
      <c r="O41" s="138" t="s">
        <v>58</v>
      </c>
    </row>
    <row r="42" spans="1:15" s="180" customFormat="1" ht="45">
      <c r="A42" s="181">
        <v>21</v>
      </c>
      <c r="B42" s="138" t="s">
        <v>162</v>
      </c>
      <c r="C42" s="138">
        <v>2422191</v>
      </c>
      <c r="D42" s="144" t="s">
        <v>187</v>
      </c>
      <c r="E42" s="136" t="s">
        <v>170</v>
      </c>
      <c r="F42" s="137" t="s">
        <v>179</v>
      </c>
      <c r="G42" s="133" t="s">
        <v>180</v>
      </c>
      <c r="H42" s="133">
        <v>217</v>
      </c>
      <c r="I42" s="184">
        <v>60226501000</v>
      </c>
      <c r="J42" s="138" t="s">
        <v>157</v>
      </c>
      <c r="K42" s="139">
        <v>9982</v>
      </c>
      <c r="L42" s="138" t="s">
        <v>158</v>
      </c>
      <c r="M42" s="138" t="s">
        <v>159</v>
      </c>
      <c r="N42" s="138" t="s">
        <v>56</v>
      </c>
      <c r="O42" s="138" t="s">
        <v>58</v>
      </c>
    </row>
    <row r="43" spans="1:15" s="180" customFormat="1" ht="45">
      <c r="A43" s="181">
        <v>22</v>
      </c>
      <c r="B43" s="138" t="s">
        <v>162</v>
      </c>
      <c r="C43" s="138">
        <v>2411171</v>
      </c>
      <c r="D43" s="144" t="s">
        <v>188</v>
      </c>
      <c r="E43" s="136" t="s">
        <v>189</v>
      </c>
      <c r="F43" s="137">
        <v>166</v>
      </c>
      <c r="G43" s="133" t="s">
        <v>41</v>
      </c>
      <c r="H43" s="133">
        <v>10</v>
      </c>
      <c r="I43" s="184">
        <v>60226501000</v>
      </c>
      <c r="J43" s="138" t="s">
        <v>157</v>
      </c>
      <c r="K43" s="139">
        <v>139</v>
      </c>
      <c r="L43" s="138" t="s">
        <v>174</v>
      </c>
      <c r="M43" s="138" t="s">
        <v>159</v>
      </c>
      <c r="N43" s="138" t="s">
        <v>56</v>
      </c>
      <c r="O43" s="138" t="s">
        <v>58</v>
      </c>
    </row>
    <row r="44" spans="1:15" s="180" customFormat="1" ht="45">
      <c r="A44" s="181">
        <v>23</v>
      </c>
      <c r="B44" s="138" t="s">
        <v>162</v>
      </c>
      <c r="C44" s="138">
        <v>2411180</v>
      </c>
      <c r="D44" s="143" t="s">
        <v>190</v>
      </c>
      <c r="E44" s="136" t="s">
        <v>189</v>
      </c>
      <c r="F44" s="137">
        <v>166</v>
      </c>
      <c r="G44" s="133" t="s">
        <v>41</v>
      </c>
      <c r="H44" s="133">
        <v>10</v>
      </c>
      <c r="I44" s="184">
        <v>60226501000</v>
      </c>
      <c r="J44" s="138" t="s">
        <v>157</v>
      </c>
      <c r="K44" s="139">
        <v>320</v>
      </c>
      <c r="L44" s="138" t="s">
        <v>174</v>
      </c>
      <c r="M44" s="138" t="s">
        <v>159</v>
      </c>
      <c r="N44" s="138" t="s">
        <v>56</v>
      </c>
      <c r="O44" s="138" t="s">
        <v>58</v>
      </c>
    </row>
    <row r="45" spans="1:15" s="180" customFormat="1" ht="45">
      <c r="A45" s="181">
        <v>24</v>
      </c>
      <c r="B45" s="138" t="s">
        <v>162</v>
      </c>
      <c r="C45" s="138">
        <v>2424834</v>
      </c>
      <c r="D45" s="143" t="s">
        <v>191</v>
      </c>
      <c r="E45" s="136" t="s">
        <v>189</v>
      </c>
      <c r="F45" s="137">
        <v>166</v>
      </c>
      <c r="G45" s="133" t="s">
        <v>41</v>
      </c>
      <c r="H45" s="133">
        <v>10</v>
      </c>
      <c r="I45" s="184">
        <v>60226501000</v>
      </c>
      <c r="J45" s="138" t="s">
        <v>157</v>
      </c>
      <c r="K45" s="139">
        <v>218.6</v>
      </c>
      <c r="L45" s="138" t="s">
        <v>174</v>
      </c>
      <c r="M45" s="138" t="s">
        <v>159</v>
      </c>
      <c r="N45" s="138" t="s">
        <v>56</v>
      </c>
      <c r="O45" s="138" t="s">
        <v>58</v>
      </c>
    </row>
    <row r="46" spans="1:15" s="180" customFormat="1" ht="45">
      <c r="A46" s="181">
        <v>25</v>
      </c>
      <c r="B46" s="138" t="s">
        <v>162</v>
      </c>
      <c r="C46" s="138">
        <v>3190566</v>
      </c>
      <c r="D46" s="143" t="s">
        <v>192</v>
      </c>
      <c r="E46" s="136" t="s">
        <v>189</v>
      </c>
      <c r="F46" s="137">
        <v>166</v>
      </c>
      <c r="G46" s="133" t="s">
        <v>41</v>
      </c>
      <c r="H46" s="133">
        <v>0.8</v>
      </c>
      <c r="I46" s="184">
        <v>60226501000</v>
      </c>
      <c r="J46" s="138" t="s">
        <v>157</v>
      </c>
      <c r="K46" s="139">
        <v>1202</v>
      </c>
      <c r="L46" s="138" t="s">
        <v>174</v>
      </c>
      <c r="M46" s="138" t="s">
        <v>159</v>
      </c>
      <c r="N46" s="138" t="s">
        <v>56</v>
      </c>
      <c r="O46" s="138" t="s">
        <v>58</v>
      </c>
    </row>
    <row r="47" spans="1:15" s="180" customFormat="1" ht="45">
      <c r="A47" s="181">
        <v>26</v>
      </c>
      <c r="B47" s="138" t="s">
        <v>162</v>
      </c>
      <c r="C47" s="138">
        <v>2429310</v>
      </c>
      <c r="D47" s="140" t="s">
        <v>193</v>
      </c>
      <c r="E47" s="136" t="s">
        <v>189</v>
      </c>
      <c r="F47" s="137">
        <v>166</v>
      </c>
      <c r="G47" s="133" t="s">
        <v>41</v>
      </c>
      <c r="H47" s="133">
        <v>1.7</v>
      </c>
      <c r="I47" s="184">
        <v>60226501000</v>
      </c>
      <c r="J47" s="138" t="s">
        <v>157</v>
      </c>
      <c r="K47" s="139">
        <v>255</v>
      </c>
      <c r="L47" s="138" t="s">
        <v>174</v>
      </c>
      <c r="M47" s="138" t="s">
        <v>159</v>
      </c>
      <c r="N47" s="138" t="s">
        <v>56</v>
      </c>
      <c r="O47" s="138" t="s">
        <v>58</v>
      </c>
    </row>
    <row r="48" spans="1:15" s="180" customFormat="1" ht="60">
      <c r="A48" s="181">
        <v>27</v>
      </c>
      <c r="B48" s="138" t="s">
        <v>162</v>
      </c>
      <c r="C48" s="138">
        <v>2320419</v>
      </c>
      <c r="D48" s="185" t="s">
        <v>194</v>
      </c>
      <c r="E48" s="136" t="s">
        <v>195</v>
      </c>
      <c r="F48" s="137">
        <v>166</v>
      </c>
      <c r="G48" s="133" t="s">
        <v>41</v>
      </c>
      <c r="H48" s="133">
        <v>23.7</v>
      </c>
      <c r="I48" s="184">
        <v>60226501000</v>
      </c>
      <c r="J48" s="138" t="s">
        <v>157</v>
      </c>
      <c r="K48" s="139">
        <v>23700</v>
      </c>
      <c r="L48" s="137" t="s">
        <v>196</v>
      </c>
      <c r="M48" s="137" t="s">
        <v>197</v>
      </c>
      <c r="N48" s="138" t="s">
        <v>56</v>
      </c>
      <c r="O48" s="138" t="s">
        <v>58</v>
      </c>
    </row>
    <row r="49" spans="1:15" s="192" customFormat="1" ht="45">
      <c r="A49" s="181">
        <v>28</v>
      </c>
      <c r="B49" s="181" t="s">
        <v>162</v>
      </c>
      <c r="C49" s="181">
        <v>4110200</v>
      </c>
      <c r="D49" s="186" t="s">
        <v>198</v>
      </c>
      <c r="E49" s="187" t="s">
        <v>195</v>
      </c>
      <c r="F49" s="188" t="s">
        <v>179</v>
      </c>
      <c r="G49" s="189" t="s">
        <v>180</v>
      </c>
      <c r="H49" s="190">
        <v>600</v>
      </c>
      <c r="I49" s="184">
        <v>60226501000</v>
      </c>
      <c r="J49" s="181" t="s">
        <v>157</v>
      </c>
      <c r="K49" s="191">
        <v>4800</v>
      </c>
      <c r="L49" s="188" t="s">
        <v>199</v>
      </c>
      <c r="M49" s="188" t="s">
        <v>200</v>
      </c>
      <c r="N49" s="181" t="s">
        <v>56</v>
      </c>
      <c r="O49" s="181" t="s">
        <v>58</v>
      </c>
    </row>
    <row r="50" spans="1:15" s="180" customFormat="1" ht="60">
      <c r="A50" s="181">
        <v>29</v>
      </c>
      <c r="B50" s="138" t="s">
        <v>201</v>
      </c>
      <c r="C50" s="145">
        <v>2519524</v>
      </c>
      <c r="D50" s="143" t="s">
        <v>202</v>
      </c>
      <c r="E50" s="136" t="s">
        <v>203</v>
      </c>
      <c r="F50" s="137">
        <v>166</v>
      </c>
      <c r="G50" s="146" t="s">
        <v>41</v>
      </c>
      <c r="H50" s="147">
        <v>5</v>
      </c>
      <c r="I50" s="184">
        <v>60226501000</v>
      </c>
      <c r="J50" s="138" t="s">
        <v>157</v>
      </c>
      <c r="K50" s="139">
        <v>450</v>
      </c>
      <c r="L50" s="137" t="s">
        <v>196</v>
      </c>
      <c r="M50" s="137" t="s">
        <v>197</v>
      </c>
      <c r="N50" s="138" t="s">
        <v>56</v>
      </c>
      <c r="O50" s="138" t="s">
        <v>58</v>
      </c>
    </row>
    <row r="51" spans="1:15" s="180" customFormat="1" ht="60">
      <c r="A51" s="181">
        <v>30</v>
      </c>
      <c r="B51" s="138" t="s">
        <v>201</v>
      </c>
      <c r="C51" s="145">
        <v>2519524</v>
      </c>
      <c r="D51" s="143" t="s">
        <v>204</v>
      </c>
      <c r="E51" s="136" t="s">
        <v>203</v>
      </c>
      <c r="F51" s="137">
        <v>166</v>
      </c>
      <c r="G51" s="146" t="s">
        <v>41</v>
      </c>
      <c r="H51" s="144">
        <v>6</v>
      </c>
      <c r="I51" s="184">
        <v>60226501000</v>
      </c>
      <c r="J51" s="138" t="s">
        <v>157</v>
      </c>
      <c r="K51" s="139">
        <v>510</v>
      </c>
      <c r="L51" s="137" t="s">
        <v>196</v>
      </c>
      <c r="M51" s="137" t="s">
        <v>197</v>
      </c>
      <c r="N51" s="138" t="s">
        <v>56</v>
      </c>
      <c r="O51" s="138" t="s">
        <v>58</v>
      </c>
    </row>
    <row r="52" spans="1:15" s="180" customFormat="1" ht="60">
      <c r="A52" s="181">
        <v>31</v>
      </c>
      <c r="B52" s="138" t="s">
        <v>201</v>
      </c>
      <c r="C52" s="145">
        <v>2519524</v>
      </c>
      <c r="D52" s="143" t="s">
        <v>205</v>
      </c>
      <c r="E52" s="136" t="s">
        <v>203</v>
      </c>
      <c r="F52" s="137">
        <v>166</v>
      </c>
      <c r="G52" s="146" t="s">
        <v>41</v>
      </c>
      <c r="H52" s="148">
        <v>12</v>
      </c>
      <c r="I52" s="184">
        <v>60226501000</v>
      </c>
      <c r="J52" s="138" t="s">
        <v>157</v>
      </c>
      <c r="K52" s="139">
        <v>1080</v>
      </c>
      <c r="L52" s="137" t="s">
        <v>196</v>
      </c>
      <c r="M52" s="137" t="s">
        <v>197</v>
      </c>
      <c r="N52" s="138" t="s">
        <v>56</v>
      </c>
      <c r="O52" s="138" t="s">
        <v>58</v>
      </c>
    </row>
    <row r="53" spans="1:15" s="180" customFormat="1" ht="60">
      <c r="A53" s="181">
        <v>32</v>
      </c>
      <c r="B53" s="138" t="s">
        <v>201</v>
      </c>
      <c r="C53" s="145">
        <v>2519524</v>
      </c>
      <c r="D53" s="143" t="s">
        <v>206</v>
      </c>
      <c r="E53" s="136" t="s">
        <v>203</v>
      </c>
      <c r="F53" s="137">
        <v>166</v>
      </c>
      <c r="G53" s="146" t="s">
        <v>41</v>
      </c>
      <c r="H53" s="144">
        <v>10</v>
      </c>
      <c r="I53" s="184">
        <v>60226501000</v>
      </c>
      <c r="J53" s="138" t="s">
        <v>157</v>
      </c>
      <c r="K53" s="139">
        <v>900</v>
      </c>
      <c r="L53" s="137" t="s">
        <v>196</v>
      </c>
      <c r="M53" s="137" t="s">
        <v>197</v>
      </c>
      <c r="N53" s="138" t="s">
        <v>56</v>
      </c>
      <c r="O53" s="138" t="s">
        <v>58</v>
      </c>
    </row>
    <row r="54" spans="1:15" s="180" customFormat="1" ht="60">
      <c r="A54" s="181">
        <v>33</v>
      </c>
      <c r="B54" s="138" t="s">
        <v>201</v>
      </c>
      <c r="C54" s="145">
        <v>2519524</v>
      </c>
      <c r="D54" s="143" t="s">
        <v>207</v>
      </c>
      <c r="E54" s="136" t="s">
        <v>203</v>
      </c>
      <c r="F54" s="137">
        <v>166</v>
      </c>
      <c r="G54" s="146" t="s">
        <v>41</v>
      </c>
      <c r="H54" s="144">
        <v>2</v>
      </c>
      <c r="I54" s="184">
        <v>60226501000</v>
      </c>
      <c r="J54" s="138" t="s">
        <v>157</v>
      </c>
      <c r="K54" s="139">
        <v>320</v>
      </c>
      <c r="L54" s="137" t="s">
        <v>196</v>
      </c>
      <c r="M54" s="137" t="s">
        <v>197</v>
      </c>
      <c r="N54" s="138" t="s">
        <v>56</v>
      </c>
      <c r="O54" s="138" t="s">
        <v>58</v>
      </c>
    </row>
    <row r="55" spans="1:15" s="180" customFormat="1" ht="60">
      <c r="A55" s="181">
        <v>34</v>
      </c>
      <c r="B55" s="138" t="s">
        <v>201</v>
      </c>
      <c r="C55" s="145">
        <v>2519524</v>
      </c>
      <c r="D55" s="143" t="s">
        <v>208</v>
      </c>
      <c r="E55" s="136" t="s">
        <v>203</v>
      </c>
      <c r="F55" s="137">
        <v>166</v>
      </c>
      <c r="G55" s="146" t="s">
        <v>41</v>
      </c>
      <c r="H55" s="149">
        <v>4</v>
      </c>
      <c r="I55" s="184">
        <v>60226501000</v>
      </c>
      <c r="J55" s="138" t="s">
        <v>157</v>
      </c>
      <c r="K55" s="139">
        <v>640</v>
      </c>
      <c r="L55" s="137" t="s">
        <v>196</v>
      </c>
      <c r="M55" s="137" t="s">
        <v>197</v>
      </c>
      <c r="N55" s="138" t="s">
        <v>56</v>
      </c>
      <c r="O55" s="138" t="s">
        <v>58</v>
      </c>
    </row>
    <row r="56" spans="1:15" s="180" customFormat="1" ht="60">
      <c r="A56" s="181">
        <v>35</v>
      </c>
      <c r="B56" s="138" t="s">
        <v>201</v>
      </c>
      <c r="C56" s="145">
        <v>2519524</v>
      </c>
      <c r="D56" s="143" t="s">
        <v>209</v>
      </c>
      <c r="E56" s="136" t="s">
        <v>203</v>
      </c>
      <c r="F56" s="137">
        <v>166</v>
      </c>
      <c r="G56" s="133" t="s">
        <v>41</v>
      </c>
      <c r="H56" s="150">
        <v>6</v>
      </c>
      <c r="I56" s="184">
        <v>60226501000</v>
      </c>
      <c r="J56" s="138" t="s">
        <v>157</v>
      </c>
      <c r="K56" s="139">
        <v>960</v>
      </c>
      <c r="L56" s="137" t="s">
        <v>196</v>
      </c>
      <c r="M56" s="137" t="s">
        <v>197</v>
      </c>
      <c r="N56" s="138" t="s">
        <v>56</v>
      </c>
      <c r="O56" s="138" t="s">
        <v>58</v>
      </c>
    </row>
    <row r="57" spans="1:15" s="180" customFormat="1" ht="60">
      <c r="A57" s="181">
        <v>36</v>
      </c>
      <c r="B57" s="138" t="s">
        <v>201</v>
      </c>
      <c r="C57" s="145">
        <v>2519524</v>
      </c>
      <c r="D57" s="143" t="s">
        <v>210</v>
      </c>
      <c r="E57" s="136" t="s">
        <v>203</v>
      </c>
      <c r="F57" s="137">
        <v>166</v>
      </c>
      <c r="G57" s="133" t="s">
        <v>41</v>
      </c>
      <c r="H57" s="133">
        <v>12</v>
      </c>
      <c r="I57" s="184">
        <v>60226501000</v>
      </c>
      <c r="J57" s="138" t="s">
        <v>157</v>
      </c>
      <c r="K57" s="139">
        <v>1920</v>
      </c>
      <c r="L57" s="137" t="s">
        <v>196</v>
      </c>
      <c r="M57" s="137" t="s">
        <v>197</v>
      </c>
      <c r="N57" s="138" t="s">
        <v>56</v>
      </c>
      <c r="O57" s="138" t="s">
        <v>58</v>
      </c>
    </row>
    <row r="58" spans="1:15" s="180" customFormat="1" ht="60">
      <c r="A58" s="181">
        <v>37</v>
      </c>
      <c r="B58" s="138" t="s">
        <v>201</v>
      </c>
      <c r="C58" s="145">
        <v>2519524</v>
      </c>
      <c r="D58" s="143" t="s">
        <v>211</v>
      </c>
      <c r="E58" s="136" t="s">
        <v>203</v>
      </c>
      <c r="F58" s="137">
        <v>166</v>
      </c>
      <c r="G58" s="133" t="s">
        <v>41</v>
      </c>
      <c r="H58" s="133">
        <v>10</v>
      </c>
      <c r="I58" s="184">
        <v>60226501000</v>
      </c>
      <c r="J58" s="138" t="s">
        <v>157</v>
      </c>
      <c r="K58" s="139">
        <v>1600</v>
      </c>
      <c r="L58" s="137" t="s">
        <v>196</v>
      </c>
      <c r="M58" s="137" t="s">
        <v>197</v>
      </c>
      <c r="N58" s="138" t="s">
        <v>56</v>
      </c>
      <c r="O58" s="138" t="s">
        <v>58</v>
      </c>
    </row>
    <row r="59" spans="1:15" s="180" customFormat="1" ht="60">
      <c r="A59" s="181">
        <v>38</v>
      </c>
      <c r="B59" s="138" t="s">
        <v>201</v>
      </c>
      <c r="C59" s="145">
        <v>2519524</v>
      </c>
      <c r="D59" s="143" t="s">
        <v>212</v>
      </c>
      <c r="E59" s="136" t="s">
        <v>203</v>
      </c>
      <c r="F59" s="137">
        <v>166</v>
      </c>
      <c r="G59" s="133" t="s">
        <v>41</v>
      </c>
      <c r="H59" s="133">
        <v>12</v>
      </c>
      <c r="I59" s="184">
        <v>60226501000</v>
      </c>
      <c r="J59" s="138" t="s">
        <v>157</v>
      </c>
      <c r="K59" s="139">
        <v>1920</v>
      </c>
      <c r="L59" s="137" t="s">
        <v>196</v>
      </c>
      <c r="M59" s="137" t="s">
        <v>197</v>
      </c>
      <c r="N59" s="138" t="s">
        <v>56</v>
      </c>
      <c r="O59" s="138" t="s">
        <v>58</v>
      </c>
    </row>
    <row r="60" spans="1:15" s="192" customFormat="1" ht="60">
      <c r="A60" s="181">
        <v>39</v>
      </c>
      <c r="B60" s="181" t="s">
        <v>213</v>
      </c>
      <c r="C60" s="193">
        <v>2911180</v>
      </c>
      <c r="D60" s="194" t="s">
        <v>214</v>
      </c>
      <c r="E60" s="187" t="s">
        <v>215</v>
      </c>
      <c r="F60" s="188" t="s">
        <v>216</v>
      </c>
      <c r="G60" s="189" t="s">
        <v>217</v>
      </c>
      <c r="H60" s="189">
        <v>1</v>
      </c>
      <c r="I60" s="184">
        <v>60226501000</v>
      </c>
      <c r="J60" s="181" t="s">
        <v>157</v>
      </c>
      <c r="K60" s="191">
        <v>588164</v>
      </c>
      <c r="L60" s="188" t="s">
        <v>196</v>
      </c>
      <c r="M60" s="188" t="s">
        <v>197</v>
      </c>
      <c r="N60" s="181" t="s">
        <v>56</v>
      </c>
      <c r="O60" s="181" t="s">
        <v>58</v>
      </c>
    </row>
    <row r="61" spans="1:15" s="192" customFormat="1" ht="45">
      <c r="A61" s="181">
        <v>40</v>
      </c>
      <c r="B61" s="188" t="s">
        <v>218</v>
      </c>
      <c r="C61" s="193">
        <v>2911180</v>
      </c>
      <c r="D61" s="194" t="s">
        <v>219</v>
      </c>
      <c r="E61" s="181" t="s">
        <v>220</v>
      </c>
      <c r="F61" s="188" t="s">
        <v>216</v>
      </c>
      <c r="G61" s="189" t="s">
        <v>217</v>
      </c>
      <c r="H61" s="189">
        <v>1</v>
      </c>
      <c r="I61" s="195">
        <v>60226501000</v>
      </c>
      <c r="J61" s="181" t="s">
        <v>157</v>
      </c>
      <c r="K61" s="191">
        <v>189955</v>
      </c>
      <c r="L61" s="188" t="s">
        <v>158</v>
      </c>
      <c r="M61" s="188" t="s">
        <v>158</v>
      </c>
      <c r="N61" s="181" t="s">
        <v>56</v>
      </c>
      <c r="O61" s="181" t="s">
        <v>58</v>
      </c>
    </row>
    <row r="62" spans="1:15" s="192" customFormat="1" ht="45">
      <c r="A62" s="181">
        <v>41</v>
      </c>
      <c r="B62" s="188" t="s">
        <v>221</v>
      </c>
      <c r="C62" s="193">
        <v>3312040</v>
      </c>
      <c r="D62" s="194" t="s">
        <v>222</v>
      </c>
      <c r="E62" s="187" t="s">
        <v>223</v>
      </c>
      <c r="F62" s="188">
        <v>796</v>
      </c>
      <c r="G62" s="189" t="s">
        <v>46</v>
      </c>
      <c r="H62" s="189">
        <v>3</v>
      </c>
      <c r="I62" s="195">
        <v>60226501000</v>
      </c>
      <c r="J62" s="181" t="s">
        <v>157</v>
      </c>
      <c r="K62" s="191">
        <v>10800</v>
      </c>
      <c r="L62" s="188" t="s">
        <v>224</v>
      </c>
      <c r="M62" s="188" t="s">
        <v>224</v>
      </c>
      <c r="N62" s="181" t="s">
        <v>56</v>
      </c>
      <c r="O62" s="181" t="s">
        <v>58</v>
      </c>
    </row>
    <row r="63" spans="1:15" s="192" customFormat="1" ht="45">
      <c r="A63" s="181">
        <v>42</v>
      </c>
      <c r="B63" s="181" t="s">
        <v>225</v>
      </c>
      <c r="C63" s="193">
        <v>2893010</v>
      </c>
      <c r="D63" s="194" t="s">
        <v>222</v>
      </c>
      <c r="E63" s="187" t="s">
        <v>223</v>
      </c>
      <c r="F63" s="188">
        <v>796</v>
      </c>
      <c r="G63" s="189" t="s">
        <v>46</v>
      </c>
      <c r="H63" s="189">
        <v>420</v>
      </c>
      <c r="I63" s="195">
        <v>60226501000</v>
      </c>
      <c r="J63" s="181" t="s">
        <v>157</v>
      </c>
      <c r="K63" s="191">
        <v>720</v>
      </c>
      <c r="L63" s="188" t="s">
        <v>224</v>
      </c>
      <c r="M63" s="188" t="s">
        <v>226</v>
      </c>
      <c r="N63" s="181" t="s">
        <v>56</v>
      </c>
      <c r="O63" s="181" t="s">
        <v>58</v>
      </c>
    </row>
    <row r="64" spans="1:15" s="192" customFormat="1" ht="195">
      <c r="A64" s="181">
        <v>43</v>
      </c>
      <c r="B64" s="188" t="s">
        <v>221</v>
      </c>
      <c r="C64" s="193">
        <v>3150250</v>
      </c>
      <c r="D64" s="194" t="s">
        <v>227</v>
      </c>
      <c r="E64" s="187" t="s">
        <v>228</v>
      </c>
      <c r="F64" s="188">
        <v>796</v>
      </c>
      <c r="G64" s="189" t="s">
        <v>46</v>
      </c>
      <c r="H64" s="189">
        <v>174</v>
      </c>
      <c r="I64" s="195">
        <v>60226501000</v>
      </c>
      <c r="J64" s="181" t="s">
        <v>157</v>
      </c>
      <c r="K64" s="191">
        <v>74000</v>
      </c>
      <c r="L64" s="188" t="s">
        <v>158</v>
      </c>
      <c r="M64" s="188" t="s">
        <v>229</v>
      </c>
      <c r="N64" s="181" t="s">
        <v>56</v>
      </c>
      <c r="O64" s="181" t="s">
        <v>58</v>
      </c>
    </row>
    <row r="65" spans="1:15" s="192" customFormat="1" ht="45">
      <c r="A65" s="181">
        <v>44</v>
      </c>
      <c r="B65" s="181" t="s">
        <v>230</v>
      </c>
      <c r="C65" s="181">
        <v>2714000</v>
      </c>
      <c r="D65" s="194" t="s">
        <v>231</v>
      </c>
      <c r="E65" s="187" t="s">
        <v>228</v>
      </c>
      <c r="F65" s="188">
        <v>166</v>
      </c>
      <c r="G65" s="189" t="s">
        <v>41</v>
      </c>
      <c r="H65" s="189">
        <v>30</v>
      </c>
      <c r="I65" s="195">
        <v>60226501000</v>
      </c>
      <c r="J65" s="181" t="s">
        <v>157</v>
      </c>
      <c r="K65" s="191">
        <v>1700</v>
      </c>
      <c r="L65" s="188" t="s">
        <v>158</v>
      </c>
      <c r="M65" s="188" t="s">
        <v>229</v>
      </c>
      <c r="N65" s="181" t="s">
        <v>56</v>
      </c>
      <c r="O65" s="181" t="s">
        <v>58</v>
      </c>
    </row>
    <row r="66" spans="1:15" s="192" customFormat="1" ht="45">
      <c r="A66" s="181">
        <v>45</v>
      </c>
      <c r="B66" s="188" t="s">
        <v>221</v>
      </c>
      <c r="C66" s="193">
        <v>3150106</v>
      </c>
      <c r="D66" s="194" t="s">
        <v>232</v>
      </c>
      <c r="E66" s="187" t="s">
        <v>228</v>
      </c>
      <c r="F66" s="188">
        <v>796</v>
      </c>
      <c r="G66" s="189" t="s">
        <v>46</v>
      </c>
      <c r="H66" s="189">
        <v>925</v>
      </c>
      <c r="I66" s="195">
        <v>60226501000</v>
      </c>
      <c r="J66" s="181" t="s">
        <v>157</v>
      </c>
      <c r="K66" s="191">
        <v>30400</v>
      </c>
      <c r="L66" s="188" t="s">
        <v>158</v>
      </c>
      <c r="M66" s="188" t="s">
        <v>159</v>
      </c>
      <c r="N66" s="181" t="s">
        <v>56</v>
      </c>
      <c r="O66" s="181" t="s">
        <v>58</v>
      </c>
    </row>
    <row r="67" spans="1:15" s="192" customFormat="1" ht="75">
      <c r="A67" s="181">
        <v>46</v>
      </c>
      <c r="B67" s="188" t="s">
        <v>221</v>
      </c>
      <c r="C67" s="193">
        <v>3190330</v>
      </c>
      <c r="D67" s="194" t="s">
        <v>233</v>
      </c>
      <c r="E67" s="187" t="s">
        <v>228</v>
      </c>
      <c r="F67" s="188" t="s">
        <v>54</v>
      </c>
      <c r="G67" s="188" t="s">
        <v>42</v>
      </c>
      <c r="H67" s="189">
        <v>412</v>
      </c>
      <c r="I67" s="195">
        <v>60226501000</v>
      </c>
      <c r="J67" s="181" t="s">
        <v>157</v>
      </c>
      <c r="K67" s="191">
        <v>19400</v>
      </c>
      <c r="L67" s="188" t="s">
        <v>158</v>
      </c>
      <c r="M67" s="188" t="s">
        <v>229</v>
      </c>
      <c r="N67" s="181" t="s">
        <v>56</v>
      </c>
      <c r="O67" s="181" t="s">
        <v>58</v>
      </c>
    </row>
    <row r="68" spans="1:15" s="192" customFormat="1" ht="60">
      <c r="A68" s="181">
        <v>47</v>
      </c>
      <c r="B68" s="181" t="s">
        <v>234</v>
      </c>
      <c r="C68" s="193">
        <v>2519882</v>
      </c>
      <c r="D68" s="194" t="s">
        <v>235</v>
      </c>
      <c r="E68" s="187" t="s">
        <v>236</v>
      </c>
      <c r="F68" s="188">
        <v>796</v>
      </c>
      <c r="G68" s="189" t="s">
        <v>46</v>
      </c>
      <c r="H68" s="189">
        <v>51</v>
      </c>
      <c r="I68" s="195">
        <v>60226501000</v>
      </c>
      <c r="J68" s="181" t="s">
        <v>157</v>
      </c>
      <c r="K68" s="191">
        <v>417</v>
      </c>
      <c r="L68" s="188" t="s">
        <v>237</v>
      </c>
      <c r="M68" s="188" t="s">
        <v>238</v>
      </c>
      <c r="N68" s="181" t="s">
        <v>56</v>
      </c>
      <c r="O68" s="181" t="s">
        <v>58</v>
      </c>
    </row>
    <row r="69" spans="1:15" s="192" customFormat="1" ht="30">
      <c r="A69" s="181">
        <v>48</v>
      </c>
      <c r="B69" s="188" t="s">
        <v>239</v>
      </c>
      <c r="C69" s="193">
        <v>3699120</v>
      </c>
      <c r="D69" s="194" t="s">
        <v>240</v>
      </c>
      <c r="E69" s="187" t="s">
        <v>241</v>
      </c>
      <c r="F69" s="188">
        <v>796</v>
      </c>
      <c r="G69" s="189" t="s">
        <v>46</v>
      </c>
      <c r="H69" s="189">
        <v>100</v>
      </c>
      <c r="I69" s="195">
        <v>60226501000</v>
      </c>
      <c r="J69" s="181" t="s">
        <v>157</v>
      </c>
      <c r="K69" s="191">
        <v>15000</v>
      </c>
      <c r="L69" s="188" t="s">
        <v>242</v>
      </c>
      <c r="M69" s="188" t="s">
        <v>243</v>
      </c>
      <c r="N69" s="181" t="s">
        <v>56</v>
      </c>
      <c r="O69" s="181" t="s">
        <v>58</v>
      </c>
    </row>
    <row r="70" spans="1:15" s="192" customFormat="1" ht="45">
      <c r="A70" s="181">
        <v>49</v>
      </c>
      <c r="B70" s="189" t="s">
        <v>154</v>
      </c>
      <c r="C70" s="196">
        <v>1725530</v>
      </c>
      <c r="D70" s="194" t="s">
        <v>244</v>
      </c>
      <c r="E70" s="187" t="s">
        <v>228</v>
      </c>
      <c r="F70" s="188">
        <v>166</v>
      </c>
      <c r="G70" s="188" t="s">
        <v>41</v>
      </c>
      <c r="H70" s="189">
        <v>110</v>
      </c>
      <c r="I70" s="195">
        <v>60226501000</v>
      </c>
      <c r="J70" s="181" t="s">
        <v>157</v>
      </c>
      <c r="K70" s="191">
        <v>4000</v>
      </c>
      <c r="L70" s="188" t="s">
        <v>245</v>
      </c>
      <c r="M70" s="188" t="s">
        <v>245</v>
      </c>
      <c r="N70" s="181" t="s">
        <v>56</v>
      </c>
      <c r="O70" s="181" t="s">
        <v>58</v>
      </c>
    </row>
    <row r="71" spans="1:15" s="192" customFormat="1" ht="60">
      <c r="A71" s="181">
        <v>50</v>
      </c>
      <c r="B71" s="189" t="s">
        <v>154</v>
      </c>
      <c r="C71" s="196">
        <v>1725360</v>
      </c>
      <c r="D71" s="194" t="s">
        <v>246</v>
      </c>
      <c r="E71" s="187" t="s">
        <v>228</v>
      </c>
      <c r="F71" s="188" t="s">
        <v>54</v>
      </c>
      <c r="G71" s="188" t="s">
        <v>42</v>
      </c>
      <c r="H71" s="189">
        <v>80</v>
      </c>
      <c r="I71" s="195">
        <v>60226501000</v>
      </c>
      <c r="J71" s="181" t="s">
        <v>157</v>
      </c>
      <c r="K71" s="191">
        <v>6160</v>
      </c>
      <c r="L71" s="188" t="s">
        <v>245</v>
      </c>
      <c r="M71" s="188" t="s">
        <v>247</v>
      </c>
      <c r="N71" s="181" t="s">
        <v>56</v>
      </c>
      <c r="O71" s="181" t="s">
        <v>58</v>
      </c>
    </row>
    <row r="72" spans="1:15" s="192" customFormat="1" ht="45">
      <c r="A72" s="181">
        <v>51</v>
      </c>
      <c r="B72" s="188" t="s">
        <v>248</v>
      </c>
      <c r="C72" s="193">
        <v>2411131</v>
      </c>
      <c r="D72" s="194" t="s">
        <v>249</v>
      </c>
      <c r="E72" s="187" t="s">
        <v>228</v>
      </c>
      <c r="F72" s="188">
        <v>166</v>
      </c>
      <c r="G72" s="188" t="s">
        <v>41</v>
      </c>
      <c r="H72" s="189">
        <v>90</v>
      </c>
      <c r="I72" s="195">
        <v>60226501000</v>
      </c>
      <c r="J72" s="181" t="s">
        <v>157</v>
      </c>
      <c r="K72" s="191">
        <v>5800</v>
      </c>
      <c r="L72" s="188" t="s">
        <v>250</v>
      </c>
      <c r="M72" s="188" t="s">
        <v>250</v>
      </c>
      <c r="N72" s="181" t="s">
        <v>56</v>
      </c>
      <c r="O72" s="181" t="s">
        <v>58</v>
      </c>
    </row>
    <row r="73" spans="1:15" s="192" customFormat="1" ht="60">
      <c r="A73" s="181">
        <v>52</v>
      </c>
      <c r="B73" s="181" t="s">
        <v>251</v>
      </c>
      <c r="C73" s="193">
        <v>2320830</v>
      </c>
      <c r="D73" s="194" t="s">
        <v>252</v>
      </c>
      <c r="E73" s="187" t="s">
        <v>228</v>
      </c>
      <c r="F73" s="188">
        <v>166</v>
      </c>
      <c r="G73" s="188" t="s">
        <v>41</v>
      </c>
      <c r="H73" s="189">
        <v>300</v>
      </c>
      <c r="I73" s="195">
        <v>60226501000</v>
      </c>
      <c r="J73" s="181" t="s">
        <v>157</v>
      </c>
      <c r="K73" s="191">
        <v>17700</v>
      </c>
      <c r="L73" s="188" t="s">
        <v>250</v>
      </c>
      <c r="M73" s="188" t="s">
        <v>253</v>
      </c>
      <c r="N73" s="181" t="s">
        <v>56</v>
      </c>
      <c r="O73" s="181" t="s">
        <v>58</v>
      </c>
    </row>
    <row r="74" spans="1:15" s="192" customFormat="1" ht="45">
      <c r="A74" s="181">
        <v>53</v>
      </c>
      <c r="B74" s="181" t="s">
        <v>254</v>
      </c>
      <c r="C74" s="193">
        <v>4110100</v>
      </c>
      <c r="D74" s="194" t="s">
        <v>255</v>
      </c>
      <c r="E74" s="187" t="s">
        <v>256</v>
      </c>
      <c r="F74" s="188" t="s">
        <v>257</v>
      </c>
      <c r="G74" s="188" t="s">
        <v>258</v>
      </c>
      <c r="H74" s="189">
        <v>90</v>
      </c>
      <c r="I74" s="195">
        <v>60226501000</v>
      </c>
      <c r="J74" s="181" t="s">
        <v>157</v>
      </c>
      <c r="K74" s="191">
        <v>12870</v>
      </c>
      <c r="L74" s="188" t="s">
        <v>259</v>
      </c>
      <c r="M74" s="188" t="s">
        <v>260</v>
      </c>
      <c r="N74" s="181" t="s">
        <v>56</v>
      </c>
      <c r="O74" s="138" t="s">
        <v>58</v>
      </c>
    </row>
    <row r="75" spans="1:15" s="192" customFormat="1" ht="45">
      <c r="A75" s="181">
        <v>54</v>
      </c>
      <c r="B75" s="181" t="s">
        <v>261</v>
      </c>
      <c r="C75" s="193">
        <v>6023000</v>
      </c>
      <c r="D75" s="194" t="s">
        <v>262</v>
      </c>
      <c r="E75" s="187" t="s">
        <v>263</v>
      </c>
      <c r="F75" s="188" t="s">
        <v>264</v>
      </c>
      <c r="G75" s="188" t="s">
        <v>265</v>
      </c>
      <c r="H75" s="189">
        <v>16</v>
      </c>
      <c r="I75" s="195">
        <v>60226501000</v>
      </c>
      <c r="J75" s="181" t="s">
        <v>157</v>
      </c>
      <c r="K75" s="191">
        <v>15200</v>
      </c>
      <c r="L75" s="188" t="s">
        <v>259</v>
      </c>
      <c r="M75" s="188" t="s">
        <v>260</v>
      </c>
      <c r="N75" s="181" t="s">
        <v>56</v>
      </c>
      <c r="O75" s="138" t="s">
        <v>58</v>
      </c>
    </row>
    <row r="76" spans="1:15" s="192" customFormat="1" ht="45">
      <c r="A76" s="181">
        <v>55</v>
      </c>
      <c r="B76" s="181" t="s">
        <v>266</v>
      </c>
      <c r="C76" s="193">
        <v>6022000</v>
      </c>
      <c r="D76" s="194" t="s">
        <v>267</v>
      </c>
      <c r="E76" s="187" t="s">
        <v>263</v>
      </c>
      <c r="F76" s="188" t="s">
        <v>268</v>
      </c>
      <c r="G76" s="188" t="s">
        <v>269</v>
      </c>
      <c r="H76" s="189">
        <v>3000</v>
      </c>
      <c r="I76" s="195">
        <v>60226501000</v>
      </c>
      <c r="J76" s="181" t="s">
        <v>157</v>
      </c>
      <c r="K76" s="191">
        <v>30000</v>
      </c>
      <c r="L76" s="188" t="s">
        <v>259</v>
      </c>
      <c r="M76" s="188" t="s">
        <v>260</v>
      </c>
      <c r="N76" s="181" t="s">
        <v>56</v>
      </c>
      <c r="O76" s="138" t="s">
        <v>58</v>
      </c>
    </row>
    <row r="77" spans="1:15" s="180" customFormat="1" ht="45">
      <c r="A77" s="181">
        <v>56</v>
      </c>
      <c r="B77" s="181" t="s">
        <v>270</v>
      </c>
      <c r="C77" s="193">
        <v>3020365</v>
      </c>
      <c r="D77" s="194" t="s">
        <v>271</v>
      </c>
      <c r="E77" s="187" t="s">
        <v>272</v>
      </c>
      <c r="F77" s="137">
        <v>796</v>
      </c>
      <c r="G77" s="138" t="s">
        <v>46</v>
      </c>
      <c r="H77" s="189">
        <v>1</v>
      </c>
      <c r="I77" s="195">
        <v>60226501000</v>
      </c>
      <c r="J77" s="181" t="s">
        <v>157</v>
      </c>
      <c r="K77" s="191">
        <v>500</v>
      </c>
      <c r="L77" s="188" t="s">
        <v>259</v>
      </c>
      <c r="M77" s="188" t="s">
        <v>273</v>
      </c>
      <c r="N77" s="181" t="s">
        <v>56</v>
      </c>
      <c r="O77" s="138" t="s">
        <v>58</v>
      </c>
    </row>
    <row r="78" spans="1:15" s="180" customFormat="1" ht="45">
      <c r="A78" s="181">
        <v>57</v>
      </c>
      <c r="B78" s="181" t="s">
        <v>270</v>
      </c>
      <c r="C78" s="193">
        <v>3020365</v>
      </c>
      <c r="D78" s="194" t="s">
        <v>274</v>
      </c>
      <c r="E78" s="187" t="s">
        <v>275</v>
      </c>
      <c r="F78" s="137">
        <v>796</v>
      </c>
      <c r="G78" s="138" t="s">
        <v>46</v>
      </c>
      <c r="H78" s="189">
        <v>12</v>
      </c>
      <c r="I78" s="195">
        <v>60226501000</v>
      </c>
      <c r="J78" s="181" t="s">
        <v>157</v>
      </c>
      <c r="K78" s="191">
        <v>2880</v>
      </c>
      <c r="L78" s="188" t="s">
        <v>259</v>
      </c>
      <c r="M78" s="188" t="s">
        <v>260</v>
      </c>
      <c r="N78" s="181" t="s">
        <v>56</v>
      </c>
      <c r="O78" s="138" t="s">
        <v>58</v>
      </c>
    </row>
    <row r="79" spans="1:15" s="180" customFormat="1" ht="30">
      <c r="A79" s="181">
        <v>58</v>
      </c>
      <c r="B79" s="181" t="s">
        <v>276</v>
      </c>
      <c r="C79" s="193">
        <v>7425090</v>
      </c>
      <c r="D79" s="194" t="s">
        <v>277</v>
      </c>
      <c r="E79" s="187" t="s">
        <v>278</v>
      </c>
      <c r="F79" s="137">
        <v>796</v>
      </c>
      <c r="G79" s="138" t="s">
        <v>46</v>
      </c>
      <c r="H79" s="189">
        <v>1</v>
      </c>
      <c r="I79" s="195">
        <v>60226501000</v>
      </c>
      <c r="J79" s="181" t="s">
        <v>157</v>
      </c>
      <c r="K79" s="191">
        <v>41829.5</v>
      </c>
      <c r="L79" s="188" t="s">
        <v>224</v>
      </c>
      <c r="M79" s="188" t="s">
        <v>224</v>
      </c>
      <c r="N79" s="181" t="s">
        <v>56</v>
      </c>
      <c r="O79" s="138" t="s">
        <v>58</v>
      </c>
    </row>
    <row r="80" spans="1:15" s="180" customFormat="1" ht="45">
      <c r="A80" s="181">
        <v>59</v>
      </c>
      <c r="B80" s="181" t="s">
        <v>279</v>
      </c>
      <c r="C80" s="193">
        <v>3313144</v>
      </c>
      <c r="D80" s="194" t="s">
        <v>280</v>
      </c>
      <c r="E80" s="187" t="s">
        <v>278</v>
      </c>
      <c r="F80" s="137">
        <v>796</v>
      </c>
      <c r="G80" s="138" t="s">
        <v>46</v>
      </c>
      <c r="H80" s="189">
        <v>7</v>
      </c>
      <c r="I80" s="195">
        <v>60226501000</v>
      </c>
      <c r="J80" s="181" t="s">
        <v>157</v>
      </c>
      <c r="K80" s="191">
        <v>3983</v>
      </c>
      <c r="L80" s="188" t="s">
        <v>224</v>
      </c>
      <c r="M80" s="188" t="s">
        <v>224</v>
      </c>
      <c r="N80" s="181" t="s">
        <v>56</v>
      </c>
      <c r="O80" s="138" t="s">
        <v>58</v>
      </c>
    </row>
    <row r="81" spans="1:15" s="192" customFormat="1" ht="45">
      <c r="A81" s="181">
        <v>60</v>
      </c>
      <c r="B81" s="181" t="s">
        <v>281</v>
      </c>
      <c r="C81" s="193">
        <v>7220022</v>
      </c>
      <c r="D81" s="194" t="s">
        <v>282</v>
      </c>
      <c r="E81" s="187" t="s">
        <v>283</v>
      </c>
      <c r="F81" s="137">
        <v>796</v>
      </c>
      <c r="G81" s="138" t="s">
        <v>46</v>
      </c>
      <c r="H81" s="189">
        <v>3</v>
      </c>
      <c r="I81" s="195">
        <v>60226501000</v>
      </c>
      <c r="J81" s="181" t="s">
        <v>157</v>
      </c>
      <c r="K81" s="191">
        <v>900</v>
      </c>
      <c r="L81" s="188" t="s">
        <v>284</v>
      </c>
      <c r="M81" s="188" t="s">
        <v>260</v>
      </c>
      <c r="N81" s="181" t="s">
        <v>56</v>
      </c>
      <c r="O81" s="138" t="s">
        <v>58</v>
      </c>
    </row>
    <row r="82" spans="1:15" s="180" customFormat="1" ht="90">
      <c r="A82" s="138">
        <v>61</v>
      </c>
      <c r="B82" s="138" t="s">
        <v>53</v>
      </c>
      <c r="C82" s="145">
        <v>8040059</v>
      </c>
      <c r="D82" s="208" t="s">
        <v>285</v>
      </c>
      <c r="E82" s="209" t="s">
        <v>286</v>
      </c>
      <c r="F82" s="137" t="s">
        <v>287</v>
      </c>
      <c r="G82" s="137" t="s">
        <v>288</v>
      </c>
      <c r="H82" s="210">
        <v>1</v>
      </c>
      <c r="I82" s="211">
        <v>60226501000</v>
      </c>
      <c r="J82" s="138" t="s">
        <v>157</v>
      </c>
      <c r="K82" s="139">
        <v>12000</v>
      </c>
      <c r="L82" s="137" t="s">
        <v>289</v>
      </c>
      <c r="M82" s="137" t="s">
        <v>290</v>
      </c>
      <c r="N82" s="138" t="s">
        <v>56</v>
      </c>
      <c r="O82" s="138" t="s">
        <v>58</v>
      </c>
    </row>
    <row r="83" spans="1:15" s="180" customFormat="1" ht="15">
      <c r="A83" s="928" t="s">
        <v>291</v>
      </c>
      <c r="B83" s="929"/>
      <c r="C83" s="930"/>
      <c r="D83" s="208"/>
      <c r="E83" s="209"/>
      <c r="F83" s="137"/>
      <c r="G83" s="138"/>
      <c r="H83" s="210"/>
      <c r="I83" s="211"/>
      <c r="J83" s="138"/>
      <c r="K83" s="705">
        <f>SUM(K22:K82)</f>
        <v>1172632.3999999999</v>
      </c>
      <c r="L83" s="137"/>
      <c r="M83" s="137"/>
      <c r="N83" s="138"/>
      <c r="O83" s="138"/>
    </row>
    <row r="84" spans="1:15" s="180" customFormat="1" ht="15">
      <c r="A84" s="962" t="s">
        <v>29</v>
      </c>
      <c r="B84" s="963"/>
      <c r="C84" s="963"/>
      <c r="D84" s="963"/>
      <c r="E84" s="963"/>
      <c r="F84" s="963"/>
      <c r="G84" s="963"/>
      <c r="H84" s="963"/>
      <c r="I84" s="963"/>
      <c r="J84" s="963"/>
      <c r="K84" s="963"/>
      <c r="L84" s="963"/>
      <c r="M84" s="963"/>
      <c r="N84" s="963"/>
      <c r="O84" s="963"/>
    </row>
    <row r="85" spans="1:15" s="197" customFormat="1" ht="45">
      <c r="A85" s="181">
        <v>62</v>
      </c>
      <c r="B85" s="138" t="s">
        <v>230</v>
      </c>
      <c r="C85" s="138">
        <v>2714000</v>
      </c>
      <c r="D85" s="143" t="s">
        <v>292</v>
      </c>
      <c r="E85" s="138" t="s">
        <v>293</v>
      </c>
      <c r="F85" s="137">
        <v>166</v>
      </c>
      <c r="G85" s="133" t="s">
        <v>41</v>
      </c>
      <c r="H85" s="133">
        <v>10.5</v>
      </c>
      <c r="I85" s="195">
        <v>60226501000</v>
      </c>
      <c r="J85" s="138" t="s">
        <v>157</v>
      </c>
      <c r="K85" s="139">
        <v>1200</v>
      </c>
      <c r="L85" s="137" t="s">
        <v>294</v>
      </c>
      <c r="M85" s="137" t="s">
        <v>294</v>
      </c>
      <c r="N85" s="138" t="s">
        <v>56</v>
      </c>
      <c r="O85" s="138" t="s">
        <v>58</v>
      </c>
    </row>
    <row r="86" spans="1:15" s="197" customFormat="1" ht="45">
      <c r="A86" s="181">
        <v>63</v>
      </c>
      <c r="B86" s="138" t="s">
        <v>221</v>
      </c>
      <c r="C86" s="138">
        <v>3120000</v>
      </c>
      <c r="D86" s="183" t="s">
        <v>295</v>
      </c>
      <c r="E86" s="136" t="s">
        <v>296</v>
      </c>
      <c r="F86" s="137">
        <v>796</v>
      </c>
      <c r="G86" s="138" t="s">
        <v>46</v>
      </c>
      <c r="H86" s="138">
        <v>18</v>
      </c>
      <c r="I86" s="195">
        <v>60226501000</v>
      </c>
      <c r="J86" s="138" t="s">
        <v>157</v>
      </c>
      <c r="K86" s="138">
        <v>5600</v>
      </c>
      <c r="L86" s="137" t="s">
        <v>294</v>
      </c>
      <c r="M86" s="137" t="s">
        <v>294</v>
      </c>
      <c r="N86" s="138" t="s">
        <v>56</v>
      </c>
      <c r="O86" s="138" t="s">
        <v>58</v>
      </c>
    </row>
    <row r="87" spans="1:15" s="199" customFormat="1" ht="45">
      <c r="A87" s="181">
        <v>64</v>
      </c>
      <c r="B87" s="181" t="s">
        <v>297</v>
      </c>
      <c r="C87" s="181">
        <v>3132102</v>
      </c>
      <c r="D87" s="195" t="s">
        <v>298</v>
      </c>
      <c r="E87" s="181" t="s">
        <v>299</v>
      </c>
      <c r="F87" s="188" t="s">
        <v>54</v>
      </c>
      <c r="G87" s="188" t="s">
        <v>42</v>
      </c>
      <c r="H87" s="198">
        <v>592</v>
      </c>
      <c r="I87" s="195">
        <v>60226501000</v>
      </c>
      <c r="J87" s="181" t="s">
        <v>157</v>
      </c>
      <c r="K87" s="181">
        <v>59200</v>
      </c>
      <c r="L87" s="181" t="s">
        <v>300</v>
      </c>
      <c r="M87" s="188" t="s">
        <v>294</v>
      </c>
      <c r="N87" s="181" t="s">
        <v>56</v>
      </c>
      <c r="O87" s="181" t="s">
        <v>58</v>
      </c>
    </row>
    <row r="88" spans="1:15" s="200" customFormat="1" ht="45">
      <c r="A88" s="181">
        <v>65</v>
      </c>
      <c r="B88" s="181" t="s">
        <v>297</v>
      </c>
      <c r="C88" s="181">
        <v>3132102</v>
      </c>
      <c r="D88" s="195" t="s">
        <v>301</v>
      </c>
      <c r="E88" s="181" t="s">
        <v>299</v>
      </c>
      <c r="F88" s="188" t="s">
        <v>54</v>
      </c>
      <c r="G88" s="188" t="s">
        <v>42</v>
      </c>
      <c r="H88" s="198">
        <v>240</v>
      </c>
      <c r="I88" s="195">
        <v>60226501000</v>
      </c>
      <c r="J88" s="181" t="s">
        <v>157</v>
      </c>
      <c r="K88" s="181">
        <v>7680</v>
      </c>
      <c r="L88" s="181" t="s">
        <v>300</v>
      </c>
      <c r="M88" s="188" t="s">
        <v>294</v>
      </c>
      <c r="N88" s="181" t="s">
        <v>56</v>
      </c>
      <c r="O88" s="181" t="s">
        <v>58</v>
      </c>
    </row>
    <row r="89" spans="1:15" s="192" customFormat="1" ht="60">
      <c r="A89" s="181">
        <v>66</v>
      </c>
      <c r="B89" s="138" t="s">
        <v>302</v>
      </c>
      <c r="C89" s="138">
        <v>9460000</v>
      </c>
      <c r="D89" s="143" t="s">
        <v>303</v>
      </c>
      <c r="E89" s="138" t="s">
        <v>304</v>
      </c>
      <c r="F89" s="137">
        <v>796</v>
      </c>
      <c r="G89" s="138" t="s">
        <v>46</v>
      </c>
      <c r="H89" s="140">
        <v>1</v>
      </c>
      <c r="I89" s="195">
        <v>60226501000</v>
      </c>
      <c r="J89" s="138" t="s">
        <v>157</v>
      </c>
      <c r="K89" s="138">
        <v>1383490.68</v>
      </c>
      <c r="L89" s="138" t="s">
        <v>305</v>
      </c>
      <c r="M89" s="138" t="s">
        <v>306</v>
      </c>
      <c r="N89" s="138" t="s">
        <v>56</v>
      </c>
      <c r="O89" s="138" t="s">
        <v>58</v>
      </c>
    </row>
    <row r="90" spans="1:15" s="192" customFormat="1" ht="45">
      <c r="A90" s="181">
        <v>67</v>
      </c>
      <c r="B90" s="188" t="s">
        <v>307</v>
      </c>
      <c r="C90" s="193">
        <v>2424714</v>
      </c>
      <c r="D90" s="194" t="s">
        <v>308</v>
      </c>
      <c r="E90" s="187" t="s">
        <v>309</v>
      </c>
      <c r="F90" s="188">
        <v>796</v>
      </c>
      <c r="G90" s="181" t="s">
        <v>46</v>
      </c>
      <c r="H90" s="198">
        <v>17</v>
      </c>
      <c r="I90" s="195">
        <v>60226501000</v>
      </c>
      <c r="J90" s="181" t="s">
        <v>157</v>
      </c>
      <c r="K90" s="181">
        <v>52098.67</v>
      </c>
      <c r="L90" s="201">
        <v>41426</v>
      </c>
      <c r="M90" s="181" t="s">
        <v>310</v>
      </c>
      <c r="N90" s="181" t="s">
        <v>56</v>
      </c>
      <c r="O90" s="181" t="s">
        <v>58</v>
      </c>
    </row>
    <row r="91" spans="1:15" s="192" customFormat="1" ht="75">
      <c r="A91" s="181">
        <v>68</v>
      </c>
      <c r="B91" s="188" t="s">
        <v>307</v>
      </c>
      <c r="C91" s="193">
        <v>2424714</v>
      </c>
      <c r="D91" s="194" t="s">
        <v>311</v>
      </c>
      <c r="E91" s="187" t="s">
        <v>309</v>
      </c>
      <c r="F91" s="188">
        <v>166</v>
      </c>
      <c r="G91" s="189" t="s">
        <v>41</v>
      </c>
      <c r="H91" s="189">
        <v>163.9</v>
      </c>
      <c r="I91" s="195">
        <v>60226501000</v>
      </c>
      <c r="J91" s="181" t="s">
        <v>157</v>
      </c>
      <c r="K91" s="191">
        <v>17755</v>
      </c>
      <c r="L91" s="188" t="s">
        <v>294</v>
      </c>
      <c r="M91" s="188" t="s">
        <v>312</v>
      </c>
      <c r="N91" s="181" t="s">
        <v>56</v>
      </c>
      <c r="O91" s="138" t="s">
        <v>58</v>
      </c>
    </row>
    <row r="92" spans="1:15" s="199" customFormat="1" ht="45">
      <c r="A92" s="181">
        <v>69</v>
      </c>
      <c r="B92" s="188" t="s">
        <v>307</v>
      </c>
      <c r="C92" s="193">
        <v>2944201</v>
      </c>
      <c r="D92" s="194" t="s">
        <v>313</v>
      </c>
      <c r="E92" s="187" t="s">
        <v>309</v>
      </c>
      <c r="F92" s="137">
        <v>796</v>
      </c>
      <c r="G92" s="138" t="s">
        <v>46</v>
      </c>
      <c r="H92" s="189">
        <v>12</v>
      </c>
      <c r="I92" s="195">
        <v>60226501000</v>
      </c>
      <c r="J92" s="181" t="s">
        <v>157</v>
      </c>
      <c r="K92" s="191">
        <v>12441</v>
      </c>
      <c r="L92" s="188" t="s">
        <v>294</v>
      </c>
      <c r="M92" s="188" t="s">
        <v>312</v>
      </c>
      <c r="N92" s="181" t="s">
        <v>56</v>
      </c>
      <c r="O92" s="138" t="s">
        <v>58</v>
      </c>
    </row>
    <row r="93" spans="1:15" s="199" customFormat="1" ht="75">
      <c r="A93" s="181">
        <v>70</v>
      </c>
      <c r="B93" s="181" t="s">
        <v>314</v>
      </c>
      <c r="C93" s="181">
        <v>2211354</v>
      </c>
      <c r="D93" s="195" t="s">
        <v>315</v>
      </c>
      <c r="E93" s="187" t="s">
        <v>309</v>
      </c>
      <c r="F93" s="188">
        <v>796</v>
      </c>
      <c r="G93" s="181" t="s">
        <v>46</v>
      </c>
      <c r="H93" s="198">
        <v>253</v>
      </c>
      <c r="I93" s="195">
        <v>60226501000</v>
      </c>
      <c r="J93" s="181" t="s">
        <v>157</v>
      </c>
      <c r="K93" s="181">
        <v>6104</v>
      </c>
      <c r="L93" s="188" t="s">
        <v>294</v>
      </c>
      <c r="M93" s="188" t="s">
        <v>312</v>
      </c>
      <c r="N93" s="181" t="s">
        <v>56</v>
      </c>
      <c r="O93" s="138" t="s">
        <v>58</v>
      </c>
    </row>
    <row r="94" spans="1:15" s="199" customFormat="1" ht="45">
      <c r="A94" s="181">
        <v>71</v>
      </c>
      <c r="B94" s="181" t="s">
        <v>316</v>
      </c>
      <c r="C94" s="181">
        <v>3697495</v>
      </c>
      <c r="D94" s="195" t="s">
        <v>317</v>
      </c>
      <c r="E94" s="181" t="s">
        <v>223</v>
      </c>
      <c r="F94" s="188">
        <v>796</v>
      </c>
      <c r="G94" s="181" t="s">
        <v>46</v>
      </c>
      <c r="H94" s="198">
        <v>1</v>
      </c>
      <c r="I94" s="195">
        <v>60226501000</v>
      </c>
      <c r="J94" s="181" t="s">
        <v>157</v>
      </c>
      <c r="K94" s="181">
        <v>7844</v>
      </c>
      <c r="L94" s="188" t="s">
        <v>318</v>
      </c>
      <c r="M94" s="188" t="s">
        <v>318</v>
      </c>
      <c r="N94" s="181" t="s">
        <v>56</v>
      </c>
      <c r="O94" s="181" t="s">
        <v>58</v>
      </c>
    </row>
    <row r="95" spans="1:15" s="199" customFormat="1" ht="30">
      <c r="A95" s="181">
        <v>72</v>
      </c>
      <c r="B95" s="188" t="s">
        <v>239</v>
      </c>
      <c r="C95" s="193">
        <v>3699120</v>
      </c>
      <c r="D95" s="194" t="s">
        <v>319</v>
      </c>
      <c r="E95" s="187" t="s">
        <v>241</v>
      </c>
      <c r="F95" s="188">
        <v>796</v>
      </c>
      <c r="G95" s="189" t="s">
        <v>46</v>
      </c>
      <c r="H95" s="189">
        <v>100</v>
      </c>
      <c r="I95" s="195">
        <v>60226501000</v>
      </c>
      <c r="J95" s="181" t="s">
        <v>157</v>
      </c>
      <c r="K95" s="191">
        <v>15000</v>
      </c>
      <c r="L95" s="188" t="s">
        <v>320</v>
      </c>
      <c r="M95" s="188" t="s">
        <v>321</v>
      </c>
      <c r="N95" s="181" t="s">
        <v>56</v>
      </c>
      <c r="O95" s="181" t="s">
        <v>58</v>
      </c>
    </row>
    <row r="96" spans="1:15" s="199" customFormat="1" ht="30">
      <c r="A96" s="181">
        <v>73</v>
      </c>
      <c r="B96" s="181" t="s">
        <v>225</v>
      </c>
      <c r="C96" s="193">
        <v>2930429</v>
      </c>
      <c r="D96" s="194" t="s">
        <v>322</v>
      </c>
      <c r="E96" s="187" t="s">
        <v>223</v>
      </c>
      <c r="F96" s="188">
        <v>796</v>
      </c>
      <c r="G96" s="189" t="s">
        <v>46</v>
      </c>
      <c r="H96" s="189">
        <v>276</v>
      </c>
      <c r="I96" s="195">
        <v>60226501000</v>
      </c>
      <c r="J96" s="181" t="s">
        <v>157</v>
      </c>
      <c r="K96" s="191">
        <v>13600</v>
      </c>
      <c r="L96" s="188" t="s">
        <v>323</v>
      </c>
      <c r="M96" s="188" t="s">
        <v>323</v>
      </c>
      <c r="N96" s="181" t="s">
        <v>56</v>
      </c>
      <c r="O96" s="181" t="s">
        <v>58</v>
      </c>
    </row>
    <row r="97" spans="1:255" s="199" customFormat="1" ht="45">
      <c r="A97" s="181">
        <v>74</v>
      </c>
      <c r="B97" s="188" t="s">
        <v>221</v>
      </c>
      <c r="C97" s="193">
        <v>3312040</v>
      </c>
      <c r="D97" s="194" t="s">
        <v>324</v>
      </c>
      <c r="E97" s="187" t="s">
        <v>223</v>
      </c>
      <c r="F97" s="188">
        <v>796</v>
      </c>
      <c r="G97" s="189" t="s">
        <v>46</v>
      </c>
      <c r="H97" s="189">
        <v>275</v>
      </c>
      <c r="I97" s="195">
        <v>60226501000</v>
      </c>
      <c r="J97" s="181" t="s">
        <v>157</v>
      </c>
      <c r="K97" s="191">
        <v>21080</v>
      </c>
      <c r="L97" s="188" t="s">
        <v>325</v>
      </c>
      <c r="M97" s="188" t="s">
        <v>312</v>
      </c>
      <c r="N97" s="181" t="s">
        <v>56</v>
      </c>
      <c r="O97" s="181" t="s">
        <v>58</v>
      </c>
    </row>
    <row r="98" spans="1:255" s="199" customFormat="1" ht="165">
      <c r="A98" s="181">
        <v>75</v>
      </c>
      <c r="B98" s="188" t="s">
        <v>221</v>
      </c>
      <c r="C98" s="193">
        <v>3150250</v>
      </c>
      <c r="D98" s="194" t="s">
        <v>326</v>
      </c>
      <c r="E98" s="187" t="s">
        <v>228</v>
      </c>
      <c r="F98" s="188">
        <v>796</v>
      </c>
      <c r="G98" s="189" t="s">
        <v>46</v>
      </c>
      <c r="H98" s="189">
        <v>20</v>
      </c>
      <c r="I98" s="195">
        <v>60226501000</v>
      </c>
      <c r="J98" s="181" t="s">
        <v>157</v>
      </c>
      <c r="K98" s="191">
        <v>1200</v>
      </c>
      <c r="L98" s="188" t="s">
        <v>327</v>
      </c>
      <c r="M98" s="188" t="s">
        <v>328</v>
      </c>
      <c r="N98" s="181" t="s">
        <v>56</v>
      </c>
      <c r="O98" s="181" t="s">
        <v>58</v>
      </c>
    </row>
    <row r="99" spans="1:255" s="199" customFormat="1" ht="45">
      <c r="A99" s="181">
        <v>76</v>
      </c>
      <c r="B99" s="188" t="s">
        <v>239</v>
      </c>
      <c r="C99" s="193">
        <v>2101030</v>
      </c>
      <c r="D99" s="194" t="s">
        <v>329</v>
      </c>
      <c r="E99" s="187" t="s">
        <v>228</v>
      </c>
      <c r="F99" s="188" t="s">
        <v>330</v>
      </c>
      <c r="G99" s="189" t="s">
        <v>331</v>
      </c>
      <c r="H99" s="189">
        <v>30</v>
      </c>
      <c r="I99" s="195">
        <v>60226501000</v>
      </c>
      <c r="J99" s="181" t="s">
        <v>157</v>
      </c>
      <c r="K99" s="191">
        <v>2400</v>
      </c>
      <c r="L99" s="188" t="s">
        <v>332</v>
      </c>
      <c r="M99" s="188" t="s">
        <v>294</v>
      </c>
      <c r="N99" s="181" t="s">
        <v>56</v>
      </c>
      <c r="O99" s="181" t="s">
        <v>58</v>
      </c>
    </row>
    <row r="100" spans="1:255" s="199" customFormat="1" ht="45">
      <c r="A100" s="181">
        <v>77</v>
      </c>
      <c r="B100" s="188" t="s">
        <v>221</v>
      </c>
      <c r="C100" s="193">
        <v>3150106</v>
      </c>
      <c r="D100" s="194" t="s">
        <v>333</v>
      </c>
      <c r="E100" s="187" t="s">
        <v>228</v>
      </c>
      <c r="F100" s="188">
        <v>796</v>
      </c>
      <c r="G100" s="189" t="s">
        <v>46</v>
      </c>
      <c r="H100" s="189">
        <v>610</v>
      </c>
      <c r="I100" s="195">
        <v>60226501000</v>
      </c>
      <c r="J100" s="181" t="s">
        <v>157</v>
      </c>
      <c r="K100" s="191">
        <v>22000</v>
      </c>
      <c r="L100" s="188" t="s">
        <v>334</v>
      </c>
      <c r="M100" s="188" t="s">
        <v>335</v>
      </c>
      <c r="N100" s="181" t="s">
        <v>56</v>
      </c>
      <c r="O100" s="181" t="s">
        <v>58</v>
      </c>
    </row>
    <row r="101" spans="1:255" s="199" customFormat="1" ht="60">
      <c r="A101" s="181">
        <v>78</v>
      </c>
      <c r="B101" s="181" t="s">
        <v>251</v>
      </c>
      <c r="C101" s="193">
        <v>2320830</v>
      </c>
      <c r="D101" s="194" t="s">
        <v>336</v>
      </c>
      <c r="E101" s="187" t="s">
        <v>228</v>
      </c>
      <c r="F101" s="188">
        <v>166</v>
      </c>
      <c r="G101" s="188" t="s">
        <v>41</v>
      </c>
      <c r="H101" s="189">
        <v>210</v>
      </c>
      <c r="I101" s="195">
        <v>60226501000</v>
      </c>
      <c r="J101" s="181" t="s">
        <v>157</v>
      </c>
      <c r="K101" s="191">
        <v>11500</v>
      </c>
      <c r="L101" s="188" t="s">
        <v>337</v>
      </c>
      <c r="M101" s="188" t="s">
        <v>338</v>
      </c>
      <c r="N101" s="181" t="s">
        <v>56</v>
      </c>
      <c r="O101" s="181" t="s">
        <v>58</v>
      </c>
      <c r="P101" s="200"/>
    </row>
    <row r="102" spans="1:255" s="213" customFormat="1" ht="45">
      <c r="A102" s="138">
        <v>79</v>
      </c>
      <c r="B102" s="138" t="s">
        <v>261</v>
      </c>
      <c r="C102" s="145">
        <v>6023000</v>
      </c>
      <c r="D102" s="208" t="s">
        <v>339</v>
      </c>
      <c r="E102" s="209" t="s">
        <v>263</v>
      </c>
      <c r="F102" s="137" t="s">
        <v>264</v>
      </c>
      <c r="G102" s="137" t="s">
        <v>265</v>
      </c>
      <c r="H102" s="210">
        <v>32</v>
      </c>
      <c r="I102" s="211">
        <v>60226501000</v>
      </c>
      <c r="J102" s="138" t="s">
        <v>157</v>
      </c>
      <c r="K102" s="139">
        <v>15200</v>
      </c>
      <c r="L102" s="137" t="s">
        <v>340</v>
      </c>
      <c r="M102" s="137" t="s">
        <v>341</v>
      </c>
      <c r="N102" s="138" t="s">
        <v>56</v>
      </c>
      <c r="O102" s="138" t="s">
        <v>58</v>
      </c>
      <c r="P102" s="212"/>
    </row>
    <row r="103" spans="1:255" s="116" customFormat="1" ht="45">
      <c r="A103" s="181">
        <v>80</v>
      </c>
      <c r="B103" s="181" t="s">
        <v>266</v>
      </c>
      <c r="C103" s="193">
        <v>6022000</v>
      </c>
      <c r="D103" s="194" t="s">
        <v>342</v>
      </c>
      <c r="E103" s="187" t="s">
        <v>263</v>
      </c>
      <c r="F103" s="188" t="s">
        <v>268</v>
      </c>
      <c r="G103" s="188" t="s">
        <v>269</v>
      </c>
      <c r="H103" s="189">
        <v>3000</v>
      </c>
      <c r="I103" s="195">
        <v>60226501000</v>
      </c>
      <c r="J103" s="181" t="s">
        <v>157</v>
      </c>
      <c r="K103" s="191">
        <v>30000</v>
      </c>
      <c r="L103" s="188" t="s">
        <v>340</v>
      </c>
      <c r="M103" s="188" t="s">
        <v>341</v>
      </c>
      <c r="N103" s="181" t="s">
        <v>56</v>
      </c>
      <c r="O103" s="138" t="s">
        <v>58</v>
      </c>
      <c r="P103" s="202"/>
    </row>
    <row r="104" spans="1:255" s="203" customFormat="1" ht="60">
      <c r="A104" s="181">
        <v>81</v>
      </c>
      <c r="B104" s="181" t="s">
        <v>270</v>
      </c>
      <c r="C104" s="193">
        <v>3020365</v>
      </c>
      <c r="D104" s="194" t="s">
        <v>343</v>
      </c>
      <c r="E104" s="187" t="s">
        <v>272</v>
      </c>
      <c r="F104" s="137">
        <v>796</v>
      </c>
      <c r="G104" s="138" t="s">
        <v>46</v>
      </c>
      <c r="H104" s="189">
        <v>4</v>
      </c>
      <c r="I104" s="195">
        <v>60226501000</v>
      </c>
      <c r="J104" s="181" t="s">
        <v>157</v>
      </c>
      <c r="K104" s="191">
        <v>7800</v>
      </c>
      <c r="L104" s="188" t="s">
        <v>323</v>
      </c>
      <c r="M104" s="188" t="s">
        <v>323</v>
      </c>
      <c r="N104" s="181" t="s">
        <v>56</v>
      </c>
      <c r="O104" s="138" t="s">
        <v>58</v>
      </c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  <c r="EO104" s="202"/>
      <c r="EP104" s="202"/>
      <c r="EQ104" s="202"/>
      <c r="ER104" s="202"/>
      <c r="ES104" s="202"/>
      <c r="ET104" s="202"/>
      <c r="EU104" s="202"/>
      <c r="EV104" s="202"/>
      <c r="EW104" s="202"/>
      <c r="EX104" s="202"/>
      <c r="EY104" s="202"/>
      <c r="EZ104" s="202"/>
      <c r="FA104" s="202"/>
      <c r="FB104" s="202"/>
      <c r="FC104" s="202"/>
      <c r="FD104" s="202"/>
      <c r="FE104" s="202"/>
      <c r="FF104" s="202"/>
      <c r="FG104" s="202"/>
      <c r="FH104" s="202"/>
      <c r="FI104" s="202"/>
      <c r="FJ104" s="202"/>
      <c r="FK104" s="202"/>
      <c r="FL104" s="202"/>
      <c r="FM104" s="202"/>
      <c r="FN104" s="202"/>
      <c r="FO104" s="202"/>
      <c r="FP104" s="202"/>
      <c r="FQ104" s="202"/>
      <c r="FR104" s="202"/>
      <c r="FS104" s="202"/>
      <c r="FT104" s="202"/>
      <c r="FU104" s="202"/>
      <c r="FV104" s="202"/>
      <c r="FW104" s="202"/>
      <c r="FX104" s="202"/>
      <c r="FY104" s="202"/>
      <c r="FZ104" s="202"/>
      <c r="GA104" s="202"/>
      <c r="GB104" s="202"/>
      <c r="GC104" s="202"/>
      <c r="GD104" s="202"/>
      <c r="GE104" s="202"/>
      <c r="GF104" s="202"/>
      <c r="GG104" s="202"/>
      <c r="GH104" s="202"/>
      <c r="GI104" s="202"/>
      <c r="GJ104" s="202"/>
      <c r="GK104" s="202"/>
      <c r="GL104" s="202"/>
      <c r="GM104" s="202"/>
      <c r="GN104" s="202"/>
      <c r="GO104" s="202"/>
      <c r="GP104" s="202"/>
      <c r="GQ104" s="202"/>
      <c r="GR104" s="202"/>
      <c r="GS104" s="202"/>
      <c r="GT104" s="202"/>
      <c r="GU104" s="202"/>
      <c r="GV104" s="202"/>
      <c r="GW104" s="202"/>
      <c r="GX104" s="202"/>
      <c r="GY104" s="202"/>
      <c r="GZ104" s="202"/>
      <c r="HA104" s="202"/>
      <c r="HB104" s="202"/>
      <c r="HC104" s="202"/>
      <c r="HD104" s="202"/>
      <c r="HE104" s="202"/>
      <c r="HF104" s="202"/>
      <c r="HG104" s="202"/>
      <c r="HH104" s="202"/>
      <c r="HI104" s="202"/>
      <c r="HJ104" s="202"/>
      <c r="HK104" s="202"/>
      <c r="HL104" s="202"/>
      <c r="HM104" s="202"/>
      <c r="HN104" s="202"/>
      <c r="HO104" s="202"/>
      <c r="HP104" s="202"/>
      <c r="HQ104" s="202"/>
      <c r="HR104" s="202"/>
      <c r="HS104" s="202"/>
      <c r="HT104" s="202"/>
      <c r="HU104" s="202"/>
      <c r="HV104" s="202"/>
      <c r="HW104" s="202"/>
      <c r="HX104" s="202"/>
      <c r="HY104" s="202"/>
      <c r="HZ104" s="202"/>
      <c r="IA104" s="202"/>
      <c r="IB104" s="202"/>
      <c r="IC104" s="202"/>
      <c r="ID104" s="202"/>
      <c r="IE104" s="202"/>
      <c r="IF104" s="202"/>
      <c r="IG104" s="202"/>
      <c r="IH104" s="202"/>
      <c r="II104" s="202"/>
      <c r="IJ104" s="202"/>
      <c r="IK104" s="202"/>
      <c r="IL104" s="202"/>
      <c r="IM104" s="202"/>
      <c r="IN104" s="202"/>
      <c r="IO104" s="202"/>
      <c r="IP104" s="202"/>
      <c r="IQ104" s="202"/>
      <c r="IR104" s="202"/>
      <c r="IS104" s="202"/>
      <c r="IT104" s="202"/>
      <c r="IU104" s="202"/>
    </row>
    <row r="105" spans="1:255" s="203" customFormat="1" ht="45">
      <c r="A105" s="181">
        <v>82</v>
      </c>
      <c r="B105" s="181" t="s">
        <v>254</v>
      </c>
      <c r="C105" s="193">
        <v>4110100</v>
      </c>
      <c r="D105" s="194" t="s">
        <v>344</v>
      </c>
      <c r="E105" s="187" t="s">
        <v>256</v>
      </c>
      <c r="F105" s="188" t="s">
        <v>257</v>
      </c>
      <c r="G105" s="188" t="s">
        <v>258</v>
      </c>
      <c r="H105" s="189">
        <v>90</v>
      </c>
      <c r="I105" s="195">
        <v>60226501000</v>
      </c>
      <c r="J105" s="181" t="s">
        <v>157</v>
      </c>
      <c r="K105" s="191">
        <v>12870</v>
      </c>
      <c r="L105" s="188" t="s">
        <v>345</v>
      </c>
      <c r="M105" s="188" t="s">
        <v>346</v>
      </c>
      <c r="N105" s="181" t="s">
        <v>56</v>
      </c>
      <c r="O105" s="138" t="s">
        <v>58</v>
      </c>
      <c r="P105" s="202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204"/>
      <c r="AL105" s="204"/>
      <c r="AM105" s="204"/>
      <c r="AN105" s="204"/>
      <c r="AO105" s="204"/>
      <c r="AP105" s="204"/>
      <c r="AQ105" s="204"/>
      <c r="AR105" s="204"/>
      <c r="AS105" s="204"/>
      <c r="AT105" s="204"/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04"/>
      <c r="CF105" s="204"/>
      <c r="CG105" s="204"/>
      <c r="CH105" s="204"/>
      <c r="CI105" s="204"/>
      <c r="CJ105" s="204"/>
      <c r="CK105" s="204"/>
      <c r="CL105" s="204"/>
      <c r="CM105" s="204"/>
      <c r="CN105" s="204"/>
      <c r="CO105" s="204"/>
      <c r="CP105" s="204"/>
      <c r="CQ105" s="204"/>
      <c r="CR105" s="204"/>
      <c r="CS105" s="204"/>
      <c r="CT105" s="204"/>
      <c r="CU105" s="204"/>
      <c r="CV105" s="204"/>
      <c r="CW105" s="204"/>
      <c r="CX105" s="204"/>
      <c r="CY105" s="204"/>
      <c r="CZ105" s="204"/>
      <c r="DA105" s="204"/>
      <c r="DB105" s="204"/>
      <c r="DC105" s="204"/>
      <c r="DD105" s="204"/>
      <c r="DE105" s="204"/>
      <c r="DF105" s="204"/>
      <c r="DG105" s="204"/>
      <c r="DH105" s="204"/>
      <c r="DI105" s="204"/>
      <c r="DJ105" s="204"/>
      <c r="DK105" s="204"/>
      <c r="DL105" s="204"/>
      <c r="DM105" s="204"/>
      <c r="DN105" s="204"/>
      <c r="DO105" s="204"/>
      <c r="DP105" s="204"/>
      <c r="DQ105" s="204"/>
      <c r="DR105" s="204"/>
      <c r="DS105" s="204"/>
      <c r="DT105" s="204"/>
      <c r="DU105" s="204"/>
      <c r="DV105" s="204"/>
      <c r="DW105" s="204"/>
      <c r="DX105" s="204"/>
      <c r="DY105" s="204"/>
      <c r="DZ105" s="204"/>
      <c r="EA105" s="204"/>
      <c r="EB105" s="204"/>
      <c r="EC105" s="204"/>
      <c r="ED105" s="204"/>
      <c r="EE105" s="204"/>
      <c r="EF105" s="204"/>
      <c r="EG105" s="204"/>
      <c r="EH105" s="204"/>
      <c r="EI105" s="204"/>
      <c r="EJ105" s="204"/>
      <c r="EK105" s="204"/>
      <c r="EL105" s="204"/>
      <c r="EM105" s="204"/>
      <c r="EN105" s="204"/>
      <c r="EO105" s="204"/>
      <c r="EP105" s="204"/>
      <c r="EQ105" s="204"/>
      <c r="ER105" s="204"/>
      <c r="ES105" s="204"/>
      <c r="ET105" s="204"/>
      <c r="EU105" s="204"/>
      <c r="EV105" s="204"/>
      <c r="EW105" s="204"/>
      <c r="EX105" s="204"/>
      <c r="EY105" s="204"/>
      <c r="EZ105" s="204"/>
      <c r="FA105" s="204"/>
      <c r="FB105" s="204"/>
      <c r="FC105" s="204"/>
      <c r="FD105" s="204"/>
      <c r="FE105" s="204"/>
      <c r="FF105" s="204"/>
      <c r="FG105" s="204"/>
      <c r="FH105" s="204"/>
      <c r="FI105" s="204"/>
      <c r="FJ105" s="204"/>
      <c r="FK105" s="204"/>
      <c r="FL105" s="204"/>
      <c r="FM105" s="204"/>
      <c r="FN105" s="204"/>
      <c r="FO105" s="204"/>
      <c r="FP105" s="204"/>
      <c r="FQ105" s="204"/>
      <c r="FR105" s="204"/>
      <c r="FS105" s="204"/>
      <c r="FT105" s="204"/>
      <c r="FU105" s="204"/>
      <c r="FV105" s="204"/>
      <c r="FW105" s="204"/>
      <c r="FX105" s="204"/>
      <c r="FY105" s="204"/>
      <c r="FZ105" s="204"/>
      <c r="GA105" s="204"/>
      <c r="GB105" s="204"/>
      <c r="GC105" s="204"/>
      <c r="GD105" s="204"/>
      <c r="GE105" s="204"/>
      <c r="GF105" s="204"/>
      <c r="GG105" s="204"/>
      <c r="GH105" s="204"/>
      <c r="GI105" s="204"/>
      <c r="GJ105" s="204"/>
      <c r="GK105" s="204"/>
      <c r="GL105" s="204"/>
      <c r="GM105" s="204"/>
      <c r="GN105" s="204"/>
      <c r="GO105" s="204"/>
      <c r="GP105" s="204"/>
      <c r="GQ105" s="204"/>
      <c r="GR105" s="204"/>
      <c r="GS105" s="204"/>
      <c r="GT105" s="204"/>
      <c r="GU105" s="204"/>
      <c r="GV105" s="204"/>
      <c r="GW105" s="204"/>
      <c r="GX105" s="204"/>
      <c r="GY105" s="204"/>
      <c r="GZ105" s="204"/>
      <c r="HA105" s="204"/>
      <c r="HB105" s="204"/>
      <c r="HC105" s="204"/>
      <c r="HD105" s="204"/>
      <c r="HE105" s="204"/>
      <c r="HF105" s="204"/>
      <c r="HG105" s="204"/>
      <c r="HH105" s="204"/>
      <c r="HI105" s="204"/>
      <c r="HJ105" s="204"/>
      <c r="HK105" s="204"/>
      <c r="HL105" s="204"/>
      <c r="HM105" s="204"/>
      <c r="HN105" s="204"/>
      <c r="HO105" s="204"/>
      <c r="HP105" s="204"/>
      <c r="HQ105" s="204"/>
      <c r="HR105" s="204"/>
      <c r="HS105" s="204"/>
      <c r="HT105" s="204"/>
      <c r="HU105" s="204"/>
      <c r="HV105" s="204"/>
      <c r="HW105" s="204"/>
      <c r="HX105" s="204"/>
      <c r="HY105" s="204"/>
      <c r="HZ105" s="204"/>
      <c r="IA105" s="204"/>
      <c r="IB105" s="204"/>
      <c r="IC105" s="204"/>
      <c r="ID105" s="204"/>
      <c r="IE105" s="204"/>
      <c r="IF105" s="204"/>
      <c r="IG105" s="204"/>
      <c r="IH105" s="204"/>
      <c r="II105" s="204"/>
      <c r="IJ105" s="204"/>
      <c r="IK105" s="204"/>
      <c r="IL105" s="204"/>
      <c r="IM105" s="204"/>
      <c r="IN105" s="204"/>
      <c r="IO105" s="204"/>
      <c r="IP105" s="204"/>
      <c r="IQ105" s="204"/>
      <c r="IR105" s="204"/>
      <c r="IS105" s="204"/>
      <c r="IT105" s="204"/>
      <c r="IU105" s="204"/>
    </row>
    <row r="106" spans="1:255" s="205" customFormat="1" ht="45">
      <c r="A106" s="181">
        <v>83</v>
      </c>
      <c r="B106" s="181" t="s">
        <v>270</v>
      </c>
      <c r="C106" s="193">
        <v>3020365</v>
      </c>
      <c r="D106" s="194" t="s">
        <v>347</v>
      </c>
      <c r="E106" s="187" t="s">
        <v>275</v>
      </c>
      <c r="F106" s="137">
        <v>796</v>
      </c>
      <c r="G106" s="138" t="s">
        <v>46</v>
      </c>
      <c r="H106" s="189">
        <v>12</v>
      </c>
      <c r="I106" s="195">
        <v>60226501000</v>
      </c>
      <c r="J106" s="181" t="s">
        <v>157</v>
      </c>
      <c r="K106" s="191">
        <v>3200</v>
      </c>
      <c r="L106" s="188" t="s">
        <v>348</v>
      </c>
      <c r="M106" s="188" t="s">
        <v>346</v>
      </c>
      <c r="N106" s="181" t="s">
        <v>56</v>
      </c>
      <c r="O106" s="138" t="s">
        <v>58</v>
      </c>
      <c r="P106" s="204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2"/>
      <c r="CC106" s="202"/>
      <c r="CD106" s="202"/>
      <c r="CE106" s="202"/>
      <c r="CF106" s="202"/>
      <c r="CG106" s="202"/>
      <c r="CH106" s="202"/>
      <c r="CI106" s="202"/>
      <c r="CJ106" s="202"/>
      <c r="CK106" s="202"/>
      <c r="CL106" s="202"/>
      <c r="CM106" s="202"/>
      <c r="CN106" s="202"/>
      <c r="CO106" s="202"/>
      <c r="CP106" s="202"/>
      <c r="CQ106" s="202"/>
      <c r="CR106" s="202"/>
      <c r="CS106" s="202"/>
      <c r="CT106" s="202"/>
      <c r="CU106" s="202"/>
      <c r="CV106" s="202"/>
      <c r="CW106" s="202"/>
      <c r="CX106" s="202"/>
      <c r="CY106" s="202"/>
      <c r="CZ106" s="202"/>
      <c r="DA106" s="202"/>
      <c r="DB106" s="202"/>
      <c r="DC106" s="202"/>
      <c r="DD106" s="202"/>
      <c r="DE106" s="202"/>
      <c r="DF106" s="202"/>
      <c r="DG106" s="202"/>
      <c r="DH106" s="202"/>
      <c r="DI106" s="202"/>
      <c r="DJ106" s="202"/>
      <c r="DK106" s="202"/>
      <c r="DL106" s="202"/>
      <c r="DM106" s="202"/>
      <c r="DN106" s="202"/>
      <c r="DO106" s="202"/>
      <c r="DP106" s="202"/>
      <c r="DQ106" s="202"/>
      <c r="DR106" s="202"/>
      <c r="DS106" s="202"/>
      <c r="DT106" s="202"/>
      <c r="DU106" s="202"/>
      <c r="DV106" s="202"/>
      <c r="DW106" s="202"/>
      <c r="DX106" s="202"/>
      <c r="DY106" s="202"/>
      <c r="DZ106" s="202"/>
      <c r="EA106" s="202"/>
      <c r="EB106" s="202"/>
      <c r="EC106" s="202"/>
      <c r="ED106" s="202"/>
      <c r="EE106" s="202"/>
      <c r="EF106" s="202"/>
      <c r="EG106" s="202"/>
      <c r="EH106" s="202"/>
      <c r="EI106" s="202"/>
      <c r="EJ106" s="202"/>
      <c r="EK106" s="202"/>
      <c r="EL106" s="202"/>
      <c r="EM106" s="202"/>
      <c r="EN106" s="202"/>
      <c r="EO106" s="202"/>
      <c r="EP106" s="202"/>
      <c r="EQ106" s="202"/>
      <c r="ER106" s="202"/>
      <c r="ES106" s="202"/>
      <c r="ET106" s="202"/>
      <c r="EU106" s="202"/>
      <c r="EV106" s="202"/>
      <c r="EW106" s="202"/>
      <c r="EX106" s="202"/>
      <c r="EY106" s="202"/>
      <c r="EZ106" s="202"/>
      <c r="FA106" s="202"/>
      <c r="FB106" s="202"/>
      <c r="FC106" s="202"/>
      <c r="FD106" s="202"/>
      <c r="FE106" s="202"/>
      <c r="FF106" s="202"/>
      <c r="FG106" s="202"/>
      <c r="FH106" s="202"/>
      <c r="FI106" s="202"/>
      <c r="FJ106" s="202"/>
      <c r="FK106" s="202"/>
      <c r="FL106" s="202"/>
      <c r="FM106" s="202"/>
      <c r="FN106" s="202"/>
      <c r="FO106" s="202"/>
      <c r="FP106" s="202"/>
      <c r="FQ106" s="202"/>
      <c r="FR106" s="202"/>
      <c r="FS106" s="202"/>
      <c r="FT106" s="202"/>
      <c r="FU106" s="202"/>
      <c r="FV106" s="202"/>
      <c r="FW106" s="202"/>
      <c r="FX106" s="202"/>
      <c r="FY106" s="202"/>
      <c r="FZ106" s="202"/>
      <c r="GA106" s="202"/>
      <c r="GB106" s="202"/>
      <c r="GC106" s="202"/>
      <c r="GD106" s="202"/>
      <c r="GE106" s="202"/>
      <c r="GF106" s="202"/>
      <c r="GG106" s="202"/>
      <c r="GH106" s="202"/>
      <c r="GI106" s="202"/>
      <c r="GJ106" s="202"/>
      <c r="GK106" s="202"/>
      <c r="GL106" s="202"/>
      <c r="GM106" s="202"/>
      <c r="GN106" s="202"/>
      <c r="GO106" s="202"/>
      <c r="GP106" s="202"/>
      <c r="GQ106" s="202"/>
      <c r="GR106" s="202"/>
      <c r="GS106" s="202"/>
      <c r="GT106" s="202"/>
      <c r="GU106" s="202"/>
      <c r="GV106" s="202"/>
      <c r="GW106" s="202"/>
      <c r="GX106" s="202"/>
      <c r="GY106" s="202"/>
      <c r="GZ106" s="202"/>
      <c r="HA106" s="202"/>
      <c r="HB106" s="202"/>
      <c r="HC106" s="202"/>
      <c r="HD106" s="202"/>
      <c r="HE106" s="202"/>
      <c r="HF106" s="202"/>
      <c r="HG106" s="202"/>
      <c r="HH106" s="202"/>
      <c r="HI106" s="202"/>
      <c r="HJ106" s="202"/>
      <c r="HK106" s="202"/>
      <c r="HL106" s="202"/>
      <c r="HM106" s="202"/>
      <c r="HN106" s="202"/>
      <c r="HO106" s="202"/>
      <c r="HP106" s="202"/>
      <c r="HQ106" s="202"/>
      <c r="HR106" s="202"/>
      <c r="HS106" s="202"/>
      <c r="HT106" s="202"/>
      <c r="HU106" s="202"/>
      <c r="HV106" s="202"/>
      <c r="HW106" s="202"/>
      <c r="HX106" s="202"/>
      <c r="HY106" s="202"/>
      <c r="HZ106" s="202"/>
      <c r="IA106" s="202"/>
      <c r="IB106" s="202"/>
      <c r="IC106" s="202"/>
      <c r="ID106" s="202"/>
      <c r="IE106" s="202"/>
      <c r="IF106" s="202"/>
      <c r="IG106" s="202"/>
      <c r="IH106" s="202"/>
      <c r="II106" s="202"/>
      <c r="IJ106" s="202"/>
      <c r="IK106" s="202"/>
      <c r="IL106" s="202"/>
      <c r="IM106" s="202"/>
      <c r="IN106" s="202"/>
      <c r="IO106" s="202"/>
      <c r="IP106" s="202"/>
      <c r="IQ106" s="202"/>
      <c r="IR106" s="202"/>
      <c r="IS106" s="202"/>
      <c r="IT106" s="202"/>
      <c r="IU106" s="202"/>
    </row>
    <row r="107" spans="1:255" s="203" customFormat="1" ht="60">
      <c r="A107" s="181">
        <v>84</v>
      </c>
      <c r="B107" s="181" t="s">
        <v>349</v>
      </c>
      <c r="C107" s="193">
        <v>6613010</v>
      </c>
      <c r="D107" s="194" t="s">
        <v>350</v>
      </c>
      <c r="E107" s="187" t="s">
        <v>351</v>
      </c>
      <c r="F107" s="137">
        <v>796</v>
      </c>
      <c r="G107" s="138" t="s">
        <v>46</v>
      </c>
      <c r="H107" s="189">
        <v>1</v>
      </c>
      <c r="I107" s="195">
        <v>60226501000</v>
      </c>
      <c r="J107" s="181" t="s">
        <v>157</v>
      </c>
      <c r="K107" s="191">
        <v>112250</v>
      </c>
      <c r="L107" s="188" t="s">
        <v>352</v>
      </c>
      <c r="M107" s="188" t="s">
        <v>352</v>
      </c>
      <c r="N107" s="181" t="s">
        <v>56</v>
      </c>
      <c r="O107" s="138" t="s">
        <v>58</v>
      </c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  <c r="BZ107" s="202"/>
      <c r="CA107" s="202"/>
      <c r="CB107" s="202"/>
      <c r="CC107" s="202"/>
      <c r="CD107" s="202"/>
      <c r="CE107" s="202"/>
      <c r="CF107" s="202"/>
      <c r="CG107" s="202"/>
      <c r="CH107" s="202"/>
      <c r="CI107" s="202"/>
      <c r="CJ107" s="202"/>
      <c r="CK107" s="202"/>
      <c r="CL107" s="202"/>
      <c r="CM107" s="202"/>
      <c r="CN107" s="202"/>
      <c r="CO107" s="202"/>
      <c r="CP107" s="202"/>
      <c r="CQ107" s="202"/>
      <c r="CR107" s="202"/>
      <c r="CS107" s="202"/>
      <c r="CT107" s="202"/>
      <c r="CU107" s="202"/>
      <c r="CV107" s="202"/>
      <c r="CW107" s="202"/>
      <c r="CX107" s="202"/>
      <c r="CY107" s="202"/>
      <c r="CZ107" s="202"/>
      <c r="DA107" s="202"/>
      <c r="DB107" s="202"/>
      <c r="DC107" s="202"/>
      <c r="DD107" s="202"/>
      <c r="DE107" s="202"/>
      <c r="DF107" s="202"/>
      <c r="DG107" s="202"/>
      <c r="DH107" s="202"/>
      <c r="DI107" s="202"/>
      <c r="DJ107" s="202"/>
      <c r="DK107" s="202"/>
      <c r="DL107" s="202"/>
      <c r="DM107" s="202"/>
      <c r="DN107" s="202"/>
      <c r="DO107" s="202"/>
      <c r="DP107" s="202"/>
      <c r="DQ107" s="202"/>
      <c r="DR107" s="202"/>
      <c r="DS107" s="202"/>
      <c r="DT107" s="202"/>
      <c r="DU107" s="202"/>
      <c r="DV107" s="202"/>
      <c r="DW107" s="202"/>
      <c r="DX107" s="202"/>
      <c r="DY107" s="202"/>
      <c r="DZ107" s="202"/>
      <c r="EA107" s="202"/>
      <c r="EB107" s="202"/>
      <c r="EC107" s="202"/>
      <c r="ED107" s="202"/>
      <c r="EE107" s="202"/>
      <c r="EF107" s="202"/>
      <c r="EG107" s="202"/>
      <c r="EH107" s="202"/>
      <c r="EI107" s="202"/>
      <c r="EJ107" s="202"/>
      <c r="EK107" s="202"/>
      <c r="EL107" s="202"/>
      <c r="EM107" s="202"/>
      <c r="EN107" s="202"/>
      <c r="EO107" s="202"/>
      <c r="EP107" s="202"/>
      <c r="EQ107" s="202"/>
      <c r="ER107" s="202"/>
      <c r="ES107" s="202"/>
      <c r="ET107" s="202"/>
      <c r="EU107" s="202"/>
      <c r="EV107" s="202"/>
      <c r="EW107" s="202"/>
      <c r="EX107" s="202"/>
      <c r="EY107" s="202"/>
      <c r="EZ107" s="202"/>
      <c r="FA107" s="202"/>
      <c r="FB107" s="202"/>
      <c r="FC107" s="202"/>
      <c r="FD107" s="202"/>
      <c r="FE107" s="202"/>
      <c r="FF107" s="202"/>
      <c r="FG107" s="202"/>
      <c r="FH107" s="202"/>
      <c r="FI107" s="202"/>
      <c r="FJ107" s="202"/>
      <c r="FK107" s="202"/>
      <c r="FL107" s="202"/>
      <c r="FM107" s="202"/>
      <c r="FN107" s="202"/>
      <c r="FO107" s="202"/>
      <c r="FP107" s="202"/>
      <c r="FQ107" s="202"/>
      <c r="FR107" s="202"/>
      <c r="FS107" s="202"/>
      <c r="FT107" s="202"/>
      <c r="FU107" s="202"/>
      <c r="FV107" s="202"/>
      <c r="FW107" s="202"/>
      <c r="FX107" s="202"/>
      <c r="FY107" s="202"/>
      <c r="FZ107" s="202"/>
      <c r="GA107" s="202"/>
      <c r="GB107" s="202"/>
      <c r="GC107" s="202"/>
      <c r="GD107" s="202"/>
      <c r="GE107" s="202"/>
      <c r="GF107" s="202"/>
      <c r="GG107" s="202"/>
      <c r="GH107" s="202"/>
      <c r="GI107" s="202"/>
      <c r="GJ107" s="202"/>
      <c r="GK107" s="202"/>
      <c r="GL107" s="202"/>
      <c r="GM107" s="202"/>
      <c r="GN107" s="202"/>
      <c r="GO107" s="202"/>
      <c r="GP107" s="202"/>
      <c r="GQ107" s="202"/>
      <c r="GR107" s="202"/>
      <c r="GS107" s="202"/>
      <c r="GT107" s="202"/>
      <c r="GU107" s="202"/>
      <c r="GV107" s="202"/>
      <c r="GW107" s="202"/>
      <c r="GX107" s="202"/>
      <c r="GY107" s="202"/>
      <c r="GZ107" s="202"/>
      <c r="HA107" s="202"/>
      <c r="HB107" s="202"/>
      <c r="HC107" s="202"/>
      <c r="HD107" s="202"/>
      <c r="HE107" s="202"/>
      <c r="HF107" s="202"/>
      <c r="HG107" s="202"/>
      <c r="HH107" s="202"/>
      <c r="HI107" s="202"/>
      <c r="HJ107" s="202"/>
      <c r="HK107" s="202"/>
      <c r="HL107" s="202"/>
      <c r="HM107" s="202"/>
      <c r="HN107" s="202"/>
      <c r="HO107" s="202"/>
      <c r="HP107" s="202"/>
      <c r="HQ107" s="202"/>
      <c r="HR107" s="202"/>
      <c r="HS107" s="202"/>
      <c r="HT107" s="202"/>
      <c r="HU107" s="202"/>
      <c r="HV107" s="202"/>
      <c r="HW107" s="202"/>
      <c r="HX107" s="202"/>
      <c r="HY107" s="202"/>
      <c r="HZ107" s="202"/>
      <c r="IA107" s="202"/>
      <c r="IB107" s="202"/>
      <c r="IC107" s="202"/>
      <c r="ID107" s="202"/>
      <c r="IE107" s="202"/>
      <c r="IF107" s="202"/>
      <c r="IG107" s="202"/>
      <c r="IH107" s="202"/>
      <c r="II107" s="202"/>
      <c r="IJ107" s="202"/>
      <c r="IK107" s="202"/>
      <c r="IL107" s="202"/>
      <c r="IM107" s="202"/>
      <c r="IN107" s="202"/>
      <c r="IO107" s="202"/>
      <c r="IP107" s="202"/>
      <c r="IQ107" s="202"/>
      <c r="IR107" s="202"/>
      <c r="IS107" s="202"/>
      <c r="IT107" s="202"/>
      <c r="IU107" s="202"/>
    </row>
    <row r="108" spans="1:255" s="203" customFormat="1" ht="30">
      <c r="A108" s="181">
        <v>85</v>
      </c>
      <c r="B108" s="181" t="s">
        <v>276</v>
      </c>
      <c r="C108" s="193">
        <v>7425090</v>
      </c>
      <c r="D108" s="194" t="s">
        <v>277</v>
      </c>
      <c r="E108" s="187" t="s">
        <v>278</v>
      </c>
      <c r="F108" s="188" t="s">
        <v>216</v>
      </c>
      <c r="G108" s="181" t="s">
        <v>217</v>
      </c>
      <c r="H108" s="189">
        <v>1</v>
      </c>
      <c r="I108" s="195">
        <v>60226501000</v>
      </c>
      <c r="J108" s="181" t="s">
        <v>157</v>
      </c>
      <c r="K108" s="191" t="s">
        <v>353</v>
      </c>
      <c r="L108" s="188" t="s">
        <v>294</v>
      </c>
      <c r="M108" s="188" t="s">
        <v>354</v>
      </c>
      <c r="N108" s="181" t="s">
        <v>56</v>
      </c>
      <c r="O108" s="138" t="s">
        <v>58</v>
      </c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2"/>
      <c r="BV108" s="202"/>
      <c r="BW108" s="202"/>
      <c r="BX108" s="202"/>
      <c r="BY108" s="202"/>
      <c r="BZ108" s="202"/>
      <c r="CA108" s="202"/>
      <c r="CB108" s="202"/>
      <c r="CC108" s="202"/>
      <c r="CD108" s="202"/>
      <c r="CE108" s="202"/>
      <c r="CF108" s="202"/>
      <c r="CG108" s="202"/>
      <c r="CH108" s="202"/>
      <c r="CI108" s="202"/>
      <c r="CJ108" s="202"/>
      <c r="CK108" s="202"/>
      <c r="CL108" s="202"/>
      <c r="CM108" s="202"/>
      <c r="CN108" s="202"/>
      <c r="CO108" s="202"/>
      <c r="CP108" s="202"/>
      <c r="CQ108" s="202"/>
      <c r="CR108" s="202"/>
      <c r="CS108" s="202"/>
      <c r="CT108" s="202"/>
      <c r="CU108" s="202"/>
      <c r="CV108" s="202"/>
      <c r="CW108" s="202"/>
      <c r="CX108" s="202"/>
      <c r="CY108" s="202"/>
      <c r="CZ108" s="202"/>
      <c r="DA108" s="202"/>
      <c r="DB108" s="202"/>
      <c r="DC108" s="202"/>
      <c r="DD108" s="202"/>
      <c r="DE108" s="202"/>
      <c r="DF108" s="202"/>
      <c r="DG108" s="202"/>
      <c r="DH108" s="202"/>
      <c r="DI108" s="202"/>
      <c r="DJ108" s="202"/>
      <c r="DK108" s="202"/>
      <c r="DL108" s="202"/>
      <c r="DM108" s="202"/>
      <c r="DN108" s="202"/>
      <c r="DO108" s="202"/>
      <c r="DP108" s="202"/>
      <c r="DQ108" s="202"/>
      <c r="DR108" s="202"/>
      <c r="DS108" s="202"/>
      <c r="DT108" s="202"/>
      <c r="DU108" s="202"/>
      <c r="DV108" s="202"/>
      <c r="DW108" s="202"/>
      <c r="DX108" s="202"/>
      <c r="DY108" s="202"/>
      <c r="DZ108" s="202"/>
      <c r="EA108" s="202"/>
      <c r="EB108" s="202"/>
      <c r="EC108" s="202"/>
      <c r="ED108" s="202"/>
      <c r="EE108" s="202"/>
      <c r="EF108" s="202"/>
      <c r="EG108" s="202"/>
      <c r="EH108" s="202"/>
      <c r="EI108" s="202"/>
      <c r="EJ108" s="202"/>
      <c r="EK108" s="202"/>
      <c r="EL108" s="202"/>
      <c r="EM108" s="202"/>
      <c r="EN108" s="202"/>
      <c r="EO108" s="202"/>
      <c r="EP108" s="202"/>
      <c r="EQ108" s="202"/>
      <c r="ER108" s="202"/>
      <c r="ES108" s="202"/>
      <c r="ET108" s="202"/>
      <c r="EU108" s="202"/>
      <c r="EV108" s="202"/>
      <c r="EW108" s="202"/>
      <c r="EX108" s="202"/>
      <c r="EY108" s="202"/>
      <c r="EZ108" s="202"/>
      <c r="FA108" s="202"/>
      <c r="FB108" s="202"/>
      <c r="FC108" s="202"/>
      <c r="FD108" s="202"/>
      <c r="FE108" s="202"/>
      <c r="FF108" s="202"/>
      <c r="FG108" s="202"/>
      <c r="FH108" s="202"/>
      <c r="FI108" s="202"/>
      <c r="FJ108" s="202"/>
      <c r="FK108" s="202"/>
      <c r="FL108" s="202"/>
      <c r="FM108" s="202"/>
      <c r="FN108" s="202"/>
      <c r="FO108" s="202"/>
      <c r="FP108" s="202"/>
      <c r="FQ108" s="202"/>
      <c r="FR108" s="202"/>
      <c r="FS108" s="202"/>
      <c r="FT108" s="202"/>
      <c r="FU108" s="202"/>
      <c r="FV108" s="202"/>
      <c r="FW108" s="202"/>
      <c r="FX108" s="202"/>
      <c r="FY108" s="202"/>
      <c r="FZ108" s="202"/>
      <c r="GA108" s="202"/>
      <c r="GB108" s="202"/>
      <c r="GC108" s="202"/>
      <c r="GD108" s="202"/>
      <c r="GE108" s="202"/>
      <c r="GF108" s="202"/>
      <c r="GG108" s="202"/>
      <c r="GH108" s="202"/>
      <c r="GI108" s="202"/>
      <c r="GJ108" s="202"/>
      <c r="GK108" s="202"/>
      <c r="GL108" s="202"/>
      <c r="GM108" s="202"/>
      <c r="GN108" s="202"/>
      <c r="GO108" s="202"/>
      <c r="GP108" s="202"/>
      <c r="GQ108" s="202"/>
      <c r="GR108" s="202"/>
      <c r="GS108" s="202"/>
      <c r="GT108" s="202"/>
      <c r="GU108" s="202"/>
      <c r="GV108" s="202"/>
      <c r="GW108" s="202"/>
      <c r="GX108" s="202"/>
      <c r="GY108" s="202"/>
      <c r="GZ108" s="202"/>
      <c r="HA108" s="202"/>
      <c r="HB108" s="202"/>
      <c r="HC108" s="202"/>
      <c r="HD108" s="202"/>
      <c r="HE108" s="202"/>
      <c r="HF108" s="202"/>
      <c r="HG108" s="202"/>
      <c r="HH108" s="202"/>
      <c r="HI108" s="202"/>
      <c r="HJ108" s="202"/>
      <c r="HK108" s="202"/>
      <c r="HL108" s="202"/>
      <c r="HM108" s="202"/>
      <c r="HN108" s="202"/>
      <c r="HO108" s="202"/>
      <c r="HP108" s="202"/>
      <c r="HQ108" s="202"/>
      <c r="HR108" s="202"/>
      <c r="HS108" s="202"/>
      <c r="HT108" s="202"/>
      <c r="HU108" s="202"/>
      <c r="HV108" s="202"/>
      <c r="HW108" s="202"/>
      <c r="HX108" s="202"/>
      <c r="HY108" s="202"/>
      <c r="HZ108" s="202"/>
      <c r="IA108" s="202"/>
      <c r="IB108" s="202"/>
      <c r="IC108" s="202"/>
      <c r="ID108" s="202"/>
      <c r="IE108" s="202"/>
      <c r="IF108" s="202"/>
      <c r="IG108" s="202"/>
      <c r="IH108" s="202"/>
      <c r="II108" s="202"/>
      <c r="IJ108" s="202"/>
      <c r="IK108" s="202"/>
      <c r="IL108" s="202"/>
      <c r="IM108" s="202"/>
      <c r="IN108" s="202"/>
      <c r="IO108" s="202"/>
      <c r="IP108" s="202"/>
      <c r="IQ108" s="202"/>
      <c r="IR108" s="202"/>
      <c r="IS108" s="202"/>
      <c r="IT108" s="202"/>
      <c r="IU108" s="202"/>
    </row>
    <row r="109" spans="1:255" s="203" customFormat="1" ht="60">
      <c r="A109" s="181">
        <v>86</v>
      </c>
      <c r="B109" s="181" t="s">
        <v>279</v>
      </c>
      <c r="C109" s="193">
        <v>3313144</v>
      </c>
      <c r="D109" s="194" t="s">
        <v>355</v>
      </c>
      <c r="E109" s="187" t="s">
        <v>278</v>
      </c>
      <c r="F109" s="137">
        <v>796</v>
      </c>
      <c r="G109" s="138" t="s">
        <v>46</v>
      </c>
      <c r="H109" s="189">
        <v>10</v>
      </c>
      <c r="I109" s="195">
        <v>60226501000</v>
      </c>
      <c r="J109" s="181" t="s">
        <v>157</v>
      </c>
      <c r="K109" s="191">
        <v>30000</v>
      </c>
      <c r="L109" s="188" t="s">
        <v>338</v>
      </c>
      <c r="M109" s="188" t="s">
        <v>338</v>
      </c>
      <c r="N109" s="181" t="s">
        <v>56</v>
      </c>
      <c r="O109" s="138" t="s">
        <v>58</v>
      </c>
      <c r="P109" s="116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2"/>
      <c r="AG109" s="202"/>
      <c r="AH109" s="202"/>
      <c r="AI109" s="202"/>
      <c r="AJ109" s="202"/>
      <c r="AK109" s="202"/>
      <c r="AL109" s="202"/>
      <c r="AM109" s="202"/>
      <c r="AN109" s="202"/>
      <c r="AO109" s="202"/>
      <c r="AP109" s="202"/>
      <c r="AQ109" s="202"/>
      <c r="AR109" s="202"/>
      <c r="AS109" s="202"/>
      <c r="AT109" s="202"/>
      <c r="AU109" s="202"/>
      <c r="AV109" s="202"/>
      <c r="AW109" s="202"/>
      <c r="AX109" s="202"/>
      <c r="AY109" s="202"/>
      <c r="AZ109" s="202"/>
      <c r="BA109" s="202"/>
      <c r="BB109" s="202"/>
      <c r="BC109" s="202"/>
      <c r="BD109" s="202"/>
      <c r="BE109" s="202"/>
      <c r="BF109" s="202"/>
      <c r="BG109" s="202"/>
      <c r="BH109" s="202"/>
      <c r="BI109" s="202"/>
      <c r="BJ109" s="202"/>
      <c r="BK109" s="202"/>
      <c r="BL109" s="202"/>
      <c r="BM109" s="202"/>
      <c r="BN109" s="202"/>
      <c r="BO109" s="202"/>
      <c r="BP109" s="202"/>
      <c r="BQ109" s="202"/>
      <c r="BR109" s="202"/>
      <c r="BS109" s="202"/>
      <c r="BT109" s="202"/>
      <c r="BU109" s="202"/>
      <c r="BV109" s="202"/>
      <c r="BW109" s="202"/>
      <c r="BX109" s="202"/>
      <c r="BY109" s="202"/>
      <c r="BZ109" s="202"/>
      <c r="CA109" s="202"/>
      <c r="CB109" s="202"/>
      <c r="CC109" s="202"/>
      <c r="CD109" s="202"/>
      <c r="CE109" s="202"/>
      <c r="CF109" s="202"/>
      <c r="CG109" s="202"/>
      <c r="CH109" s="202"/>
      <c r="CI109" s="202"/>
      <c r="CJ109" s="202"/>
      <c r="CK109" s="202"/>
      <c r="CL109" s="202"/>
      <c r="CM109" s="202"/>
      <c r="CN109" s="202"/>
      <c r="CO109" s="202"/>
      <c r="CP109" s="202"/>
      <c r="CQ109" s="202"/>
      <c r="CR109" s="202"/>
      <c r="CS109" s="202"/>
      <c r="CT109" s="202"/>
      <c r="CU109" s="202"/>
      <c r="CV109" s="202"/>
      <c r="CW109" s="202"/>
      <c r="CX109" s="202"/>
      <c r="CY109" s="202"/>
      <c r="CZ109" s="202"/>
      <c r="DA109" s="202"/>
      <c r="DB109" s="202"/>
      <c r="DC109" s="202"/>
      <c r="DD109" s="202"/>
      <c r="DE109" s="202"/>
      <c r="DF109" s="202"/>
      <c r="DG109" s="202"/>
      <c r="DH109" s="202"/>
      <c r="DI109" s="202"/>
      <c r="DJ109" s="202"/>
      <c r="DK109" s="202"/>
      <c r="DL109" s="202"/>
      <c r="DM109" s="202"/>
      <c r="DN109" s="202"/>
      <c r="DO109" s="202"/>
      <c r="DP109" s="202"/>
      <c r="DQ109" s="202"/>
      <c r="DR109" s="202"/>
      <c r="DS109" s="202"/>
      <c r="DT109" s="202"/>
      <c r="DU109" s="202"/>
      <c r="DV109" s="202"/>
      <c r="DW109" s="202"/>
      <c r="DX109" s="202"/>
      <c r="DY109" s="202"/>
      <c r="DZ109" s="202"/>
      <c r="EA109" s="202"/>
      <c r="EB109" s="202"/>
      <c r="EC109" s="202"/>
      <c r="ED109" s="202"/>
      <c r="EE109" s="202"/>
      <c r="EF109" s="202"/>
      <c r="EG109" s="202"/>
      <c r="EH109" s="202"/>
      <c r="EI109" s="202"/>
      <c r="EJ109" s="202"/>
      <c r="EK109" s="202"/>
      <c r="EL109" s="202"/>
      <c r="EM109" s="202"/>
      <c r="EN109" s="202"/>
      <c r="EO109" s="202"/>
      <c r="EP109" s="202"/>
      <c r="EQ109" s="202"/>
      <c r="ER109" s="202"/>
      <c r="ES109" s="202"/>
      <c r="ET109" s="202"/>
      <c r="EU109" s="202"/>
      <c r="EV109" s="202"/>
      <c r="EW109" s="202"/>
      <c r="EX109" s="202"/>
      <c r="EY109" s="202"/>
      <c r="EZ109" s="202"/>
      <c r="FA109" s="202"/>
      <c r="FB109" s="202"/>
      <c r="FC109" s="202"/>
      <c r="FD109" s="202"/>
      <c r="FE109" s="202"/>
      <c r="FF109" s="202"/>
      <c r="FG109" s="202"/>
      <c r="FH109" s="202"/>
      <c r="FI109" s="202"/>
      <c r="FJ109" s="202"/>
      <c r="FK109" s="202"/>
      <c r="FL109" s="202"/>
      <c r="FM109" s="202"/>
      <c r="FN109" s="202"/>
      <c r="FO109" s="202"/>
      <c r="FP109" s="202"/>
      <c r="FQ109" s="202"/>
      <c r="FR109" s="202"/>
      <c r="FS109" s="202"/>
      <c r="FT109" s="202"/>
      <c r="FU109" s="202"/>
      <c r="FV109" s="202"/>
      <c r="FW109" s="202"/>
      <c r="FX109" s="202"/>
      <c r="FY109" s="202"/>
      <c r="FZ109" s="202"/>
      <c r="GA109" s="202"/>
      <c r="GB109" s="202"/>
      <c r="GC109" s="202"/>
      <c r="GD109" s="202"/>
      <c r="GE109" s="202"/>
      <c r="GF109" s="202"/>
      <c r="GG109" s="202"/>
      <c r="GH109" s="202"/>
      <c r="GI109" s="202"/>
      <c r="GJ109" s="202"/>
      <c r="GK109" s="202"/>
      <c r="GL109" s="202"/>
      <c r="GM109" s="202"/>
      <c r="GN109" s="202"/>
      <c r="GO109" s="202"/>
      <c r="GP109" s="202"/>
      <c r="GQ109" s="202"/>
      <c r="GR109" s="202"/>
      <c r="GS109" s="202"/>
      <c r="GT109" s="202"/>
      <c r="GU109" s="202"/>
      <c r="GV109" s="202"/>
      <c r="GW109" s="202"/>
      <c r="GX109" s="202"/>
      <c r="GY109" s="202"/>
      <c r="GZ109" s="202"/>
      <c r="HA109" s="202"/>
      <c r="HB109" s="202"/>
      <c r="HC109" s="202"/>
      <c r="HD109" s="202"/>
      <c r="HE109" s="202"/>
      <c r="HF109" s="202"/>
      <c r="HG109" s="202"/>
      <c r="HH109" s="202"/>
      <c r="HI109" s="202"/>
      <c r="HJ109" s="202"/>
      <c r="HK109" s="202"/>
      <c r="HL109" s="202"/>
      <c r="HM109" s="202"/>
      <c r="HN109" s="202"/>
      <c r="HO109" s="202"/>
      <c r="HP109" s="202"/>
      <c r="HQ109" s="202"/>
      <c r="HR109" s="202"/>
      <c r="HS109" s="202"/>
      <c r="HT109" s="202"/>
      <c r="HU109" s="202"/>
      <c r="HV109" s="202"/>
      <c r="HW109" s="202"/>
      <c r="HX109" s="202"/>
      <c r="HY109" s="202"/>
      <c r="HZ109" s="202"/>
      <c r="IA109" s="202"/>
      <c r="IB109" s="202"/>
      <c r="IC109" s="202"/>
      <c r="ID109" s="202"/>
      <c r="IE109" s="202"/>
      <c r="IF109" s="202"/>
      <c r="IG109" s="202"/>
      <c r="IH109" s="202"/>
      <c r="II109" s="202"/>
      <c r="IJ109" s="202"/>
      <c r="IK109" s="202"/>
      <c r="IL109" s="202"/>
      <c r="IM109" s="202"/>
      <c r="IN109" s="202"/>
      <c r="IO109" s="202"/>
      <c r="IP109" s="202"/>
      <c r="IQ109" s="202"/>
      <c r="IR109" s="202"/>
      <c r="IS109" s="202"/>
      <c r="IT109" s="202"/>
      <c r="IU109" s="202"/>
    </row>
    <row r="110" spans="1:255" s="202" customFormat="1" ht="45">
      <c r="A110" s="181">
        <v>87</v>
      </c>
      <c r="B110" s="181" t="s">
        <v>279</v>
      </c>
      <c r="C110" s="193">
        <v>3313144</v>
      </c>
      <c r="D110" s="194" t="s">
        <v>280</v>
      </c>
      <c r="E110" s="187" t="s">
        <v>278</v>
      </c>
      <c r="F110" s="137">
        <v>796</v>
      </c>
      <c r="G110" s="138" t="s">
        <v>46</v>
      </c>
      <c r="H110" s="189">
        <v>24</v>
      </c>
      <c r="I110" s="195">
        <v>60226501000</v>
      </c>
      <c r="J110" s="181" t="s">
        <v>157</v>
      </c>
      <c r="K110" s="191">
        <v>13656</v>
      </c>
      <c r="L110" s="188" t="s">
        <v>323</v>
      </c>
      <c r="M110" s="188" t="s">
        <v>323</v>
      </c>
      <c r="N110" s="181" t="s">
        <v>56</v>
      </c>
      <c r="O110" s="138" t="s">
        <v>58</v>
      </c>
      <c r="P110" s="116"/>
    </row>
    <row r="111" spans="1:255" s="212" customFormat="1" ht="45">
      <c r="A111" s="138">
        <v>88</v>
      </c>
      <c r="B111" s="138" t="s">
        <v>281</v>
      </c>
      <c r="C111" s="145">
        <v>7220022</v>
      </c>
      <c r="D111" s="208" t="s">
        <v>356</v>
      </c>
      <c r="E111" s="209" t="s">
        <v>283</v>
      </c>
      <c r="F111" s="137">
        <v>796</v>
      </c>
      <c r="G111" s="138" t="s">
        <v>46</v>
      </c>
      <c r="H111" s="210">
        <v>3</v>
      </c>
      <c r="I111" s="211">
        <v>60226501000</v>
      </c>
      <c r="J111" s="138" t="s">
        <v>157</v>
      </c>
      <c r="K111" s="139">
        <v>900</v>
      </c>
      <c r="L111" s="137" t="s">
        <v>340</v>
      </c>
      <c r="M111" s="137" t="s">
        <v>346</v>
      </c>
      <c r="N111" s="138" t="s">
        <v>56</v>
      </c>
      <c r="O111" s="138" t="s">
        <v>58</v>
      </c>
      <c r="P111" s="214"/>
    </row>
    <row r="112" spans="1:255" s="204" customFormat="1" ht="90">
      <c r="A112" s="181">
        <v>89</v>
      </c>
      <c r="B112" s="181" t="s">
        <v>357</v>
      </c>
      <c r="C112" s="193">
        <v>4560531</v>
      </c>
      <c r="D112" s="194" t="s">
        <v>358</v>
      </c>
      <c r="E112" s="187" t="s">
        <v>359</v>
      </c>
      <c r="F112" s="188">
        <v>796</v>
      </c>
      <c r="G112" s="181" t="s">
        <v>46</v>
      </c>
      <c r="H112" s="189">
        <v>1</v>
      </c>
      <c r="I112" s="195">
        <v>60226501000</v>
      </c>
      <c r="J112" s="181" t="s">
        <v>157</v>
      </c>
      <c r="K112" s="191">
        <v>197000</v>
      </c>
      <c r="L112" s="188" t="s">
        <v>360</v>
      </c>
      <c r="M112" s="188" t="s">
        <v>360</v>
      </c>
      <c r="N112" s="181" t="s">
        <v>56</v>
      </c>
      <c r="O112" s="181" t="s">
        <v>58</v>
      </c>
      <c r="P112" s="200"/>
    </row>
    <row r="113" spans="1:255" s="204" customFormat="1" ht="90">
      <c r="A113" s="181">
        <v>90</v>
      </c>
      <c r="B113" s="181" t="s">
        <v>357</v>
      </c>
      <c r="C113" s="193">
        <v>4560531</v>
      </c>
      <c r="D113" s="194" t="s">
        <v>361</v>
      </c>
      <c r="E113" s="187" t="s">
        <v>359</v>
      </c>
      <c r="F113" s="188">
        <v>796</v>
      </c>
      <c r="G113" s="181" t="s">
        <v>46</v>
      </c>
      <c r="H113" s="189">
        <v>1</v>
      </c>
      <c r="I113" s="195">
        <v>60226501000</v>
      </c>
      <c r="J113" s="181" t="s">
        <v>157</v>
      </c>
      <c r="K113" s="191">
        <v>195000</v>
      </c>
      <c r="L113" s="188" t="s">
        <v>360</v>
      </c>
      <c r="M113" s="188" t="s">
        <v>360</v>
      </c>
      <c r="N113" s="181" t="s">
        <v>56</v>
      </c>
      <c r="O113" s="181" t="s">
        <v>58</v>
      </c>
      <c r="P113" s="200"/>
    </row>
    <row r="114" spans="1:255" s="204" customFormat="1" ht="75">
      <c r="A114" s="181">
        <v>91</v>
      </c>
      <c r="B114" s="181" t="s">
        <v>357</v>
      </c>
      <c r="C114" s="193">
        <v>4560531</v>
      </c>
      <c r="D114" s="194" t="s">
        <v>362</v>
      </c>
      <c r="E114" s="187" t="s">
        <v>359</v>
      </c>
      <c r="F114" s="188">
        <v>796</v>
      </c>
      <c r="G114" s="181" t="s">
        <v>46</v>
      </c>
      <c r="H114" s="189">
        <v>1</v>
      </c>
      <c r="I114" s="195">
        <v>60226501000</v>
      </c>
      <c r="J114" s="181" t="s">
        <v>157</v>
      </c>
      <c r="K114" s="191">
        <v>94000</v>
      </c>
      <c r="L114" s="188" t="s">
        <v>360</v>
      </c>
      <c r="M114" s="188" t="s">
        <v>360</v>
      </c>
      <c r="N114" s="181" t="s">
        <v>56</v>
      </c>
      <c r="O114" s="181" t="s">
        <v>58</v>
      </c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200"/>
      <c r="GL114" s="200"/>
      <c r="GM114" s="200"/>
      <c r="GN114" s="200"/>
      <c r="GO114" s="200"/>
      <c r="GP114" s="200"/>
      <c r="GQ114" s="200"/>
      <c r="GR114" s="200"/>
      <c r="GS114" s="200"/>
      <c r="GT114" s="200"/>
      <c r="GU114" s="200"/>
      <c r="GV114" s="200"/>
      <c r="GW114" s="200"/>
      <c r="GX114" s="200"/>
      <c r="GY114" s="200"/>
      <c r="GZ114" s="200"/>
      <c r="HA114" s="200"/>
      <c r="HB114" s="200"/>
      <c r="HC114" s="200"/>
      <c r="HD114" s="200"/>
      <c r="HE114" s="200"/>
      <c r="HF114" s="200"/>
      <c r="HG114" s="200"/>
      <c r="HH114" s="200"/>
      <c r="HI114" s="200"/>
      <c r="HJ114" s="200"/>
      <c r="HK114" s="200"/>
      <c r="HL114" s="200"/>
      <c r="HM114" s="200"/>
      <c r="HN114" s="200"/>
      <c r="HO114" s="200"/>
      <c r="HP114" s="200"/>
      <c r="HQ114" s="200"/>
      <c r="HR114" s="200"/>
      <c r="HS114" s="200"/>
      <c r="HT114" s="200"/>
      <c r="HU114" s="200"/>
      <c r="HV114" s="200"/>
      <c r="HW114" s="200"/>
      <c r="HX114" s="200"/>
      <c r="HY114" s="200"/>
      <c r="HZ114" s="200"/>
      <c r="IA114" s="200"/>
      <c r="IB114" s="200"/>
      <c r="IC114" s="200"/>
      <c r="ID114" s="200"/>
      <c r="IE114" s="200"/>
      <c r="IF114" s="200"/>
      <c r="IG114" s="200"/>
      <c r="IH114" s="200"/>
      <c r="II114" s="200"/>
      <c r="IJ114" s="200"/>
      <c r="IK114" s="200"/>
      <c r="IL114" s="200"/>
      <c r="IM114" s="200"/>
      <c r="IN114" s="200"/>
      <c r="IO114" s="200"/>
      <c r="IP114" s="200"/>
      <c r="IQ114" s="200"/>
      <c r="IR114" s="200"/>
      <c r="IS114" s="200"/>
      <c r="IT114" s="200"/>
      <c r="IU114" s="200"/>
    </row>
    <row r="115" spans="1:255" s="204" customFormat="1" ht="75">
      <c r="A115" s="181">
        <v>92</v>
      </c>
      <c r="B115" s="181" t="s">
        <v>357</v>
      </c>
      <c r="C115" s="193">
        <v>4560531</v>
      </c>
      <c r="D115" s="194" t="s">
        <v>363</v>
      </c>
      <c r="E115" s="187" t="s">
        <v>359</v>
      </c>
      <c r="F115" s="188">
        <v>796</v>
      </c>
      <c r="G115" s="181" t="s">
        <v>46</v>
      </c>
      <c r="H115" s="189">
        <v>1</v>
      </c>
      <c r="I115" s="195">
        <v>60226501000</v>
      </c>
      <c r="J115" s="181" t="s">
        <v>157</v>
      </c>
      <c r="K115" s="191">
        <v>94000</v>
      </c>
      <c r="L115" s="188" t="s">
        <v>360</v>
      </c>
      <c r="M115" s="188" t="s">
        <v>360</v>
      </c>
      <c r="N115" s="181" t="s">
        <v>56</v>
      </c>
      <c r="O115" s="181" t="s">
        <v>58</v>
      </c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200"/>
      <c r="GL115" s="200"/>
      <c r="GM115" s="200"/>
      <c r="GN115" s="200"/>
      <c r="GO115" s="200"/>
      <c r="GP115" s="200"/>
      <c r="GQ115" s="200"/>
      <c r="GR115" s="200"/>
      <c r="GS115" s="200"/>
      <c r="GT115" s="200"/>
      <c r="GU115" s="200"/>
      <c r="GV115" s="200"/>
      <c r="GW115" s="200"/>
      <c r="GX115" s="200"/>
      <c r="GY115" s="200"/>
      <c r="GZ115" s="200"/>
      <c r="HA115" s="200"/>
      <c r="HB115" s="200"/>
      <c r="HC115" s="200"/>
      <c r="HD115" s="200"/>
      <c r="HE115" s="200"/>
      <c r="HF115" s="200"/>
      <c r="HG115" s="200"/>
      <c r="HH115" s="200"/>
      <c r="HI115" s="200"/>
      <c r="HJ115" s="200"/>
      <c r="HK115" s="200"/>
      <c r="HL115" s="200"/>
      <c r="HM115" s="200"/>
      <c r="HN115" s="200"/>
      <c r="HO115" s="200"/>
      <c r="HP115" s="200"/>
      <c r="HQ115" s="200"/>
      <c r="HR115" s="200"/>
      <c r="HS115" s="200"/>
      <c r="HT115" s="200"/>
      <c r="HU115" s="200"/>
      <c r="HV115" s="200"/>
      <c r="HW115" s="200"/>
      <c r="HX115" s="200"/>
      <c r="HY115" s="200"/>
      <c r="HZ115" s="200"/>
      <c r="IA115" s="200"/>
      <c r="IB115" s="200"/>
      <c r="IC115" s="200"/>
      <c r="ID115" s="200"/>
      <c r="IE115" s="200"/>
      <c r="IF115" s="200"/>
      <c r="IG115" s="200"/>
      <c r="IH115" s="200"/>
      <c r="II115" s="200"/>
      <c r="IJ115" s="200"/>
      <c r="IK115" s="200"/>
      <c r="IL115" s="200"/>
      <c r="IM115" s="200"/>
      <c r="IN115" s="200"/>
      <c r="IO115" s="200"/>
      <c r="IP115" s="200"/>
      <c r="IQ115" s="200"/>
      <c r="IR115" s="200"/>
      <c r="IS115" s="200"/>
      <c r="IT115" s="200"/>
      <c r="IU115" s="200"/>
    </row>
    <row r="116" spans="1:255" s="204" customFormat="1" ht="45">
      <c r="A116" s="181">
        <v>93</v>
      </c>
      <c r="B116" s="181" t="s">
        <v>364</v>
      </c>
      <c r="C116" s="193">
        <v>3120499</v>
      </c>
      <c r="D116" s="194" t="s">
        <v>365</v>
      </c>
      <c r="E116" s="187" t="s">
        <v>359</v>
      </c>
      <c r="F116" s="137">
        <v>796</v>
      </c>
      <c r="G116" s="138" t="s">
        <v>46</v>
      </c>
      <c r="H116" s="189">
        <v>1</v>
      </c>
      <c r="I116" s="195">
        <v>60226501000</v>
      </c>
      <c r="J116" s="181" t="s">
        <v>157</v>
      </c>
      <c r="K116" s="191">
        <v>329000</v>
      </c>
      <c r="L116" s="188" t="s">
        <v>360</v>
      </c>
      <c r="M116" s="188" t="s">
        <v>366</v>
      </c>
      <c r="N116" s="181" t="s">
        <v>56</v>
      </c>
      <c r="O116" s="138" t="s">
        <v>58</v>
      </c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</row>
    <row r="117" spans="1:255" s="204" customFormat="1" ht="15">
      <c r="A117" s="931" t="s">
        <v>291</v>
      </c>
      <c r="B117" s="932"/>
      <c r="C117" s="933"/>
      <c r="D117" s="194"/>
      <c r="E117" s="187"/>
      <c r="F117" s="188"/>
      <c r="G117" s="188"/>
      <c r="H117" s="189"/>
      <c r="I117" s="195"/>
      <c r="J117" s="181"/>
      <c r="K117" s="704">
        <f>SUM(K85:K116)</f>
        <v>2775069.3499999996</v>
      </c>
      <c r="L117" s="188"/>
      <c r="M117" s="188"/>
      <c r="N117" s="181"/>
      <c r="O117" s="138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200"/>
      <c r="GL117" s="200"/>
      <c r="GM117" s="200"/>
      <c r="GN117" s="200"/>
      <c r="GO117" s="200"/>
      <c r="GP117" s="200"/>
      <c r="GQ117" s="200"/>
      <c r="GR117" s="200"/>
      <c r="GS117" s="200"/>
      <c r="GT117" s="200"/>
      <c r="GU117" s="200"/>
      <c r="GV117" s="200"/>
      <c r="GW117" s="200"/>
      <c r="GX117" s="200"/>
      <c r="GY117" s="200"/>
      <c r="GZ117" s="200"/>
      <c r="HA117" s="200"/>
      <c r="HB117" s="200"/>
      <c r="HC117" s="200"/>
      <c r="HD117" s="200"/>
      <c r="HE117" s="200"/>
      <c r="HF117" s="200"/>
      <c r="HG117" s="200"/>
      <c r="HH117" s="200"/>
      <c r="HI117" s="200"/>
      <c r="HJ117" s="200"/>
      <c r="HK117" s="200"/>
      <c r="HL117" s="200"/>
      <c r="HM117" s="200"/>
      <c r="HN117" s="200"/>
      <c r="HO117" s="200"/>
      <c r="HP117" s="200"/>
      <c r="HQ117" s="200"/>
      <c r="HR117" s="200"/>
      <c r="HS117" s="200"/>
      <c r="HT117" s="200"/>
      <c r="HU117" s="200"/>
      <c r="HV117" s="200"/>
      <c r="HW117" s="200"/>
      <c r="HX117" s="200"/>
      <c r="HY117" s="200"/>
      <c r="HZ117" s="200"/>
      <c r="IA117" s="200"/>
      <c r="IB117" s="200"/>
      <c r="IC117" s="200"/>
      <c r="ID117" s="200"/>
      <c r="IE117" s="200"/>
      <c r="IF117" s="200"/>
      <c r="IG117" s="200"/>
      <c r="IH117" s="200"/>
      <c r="II117" s="200"/>
      <c r="IJ117" s="200"/>
      <c r="IK117" s="200"/>
      <c r="IL117" s="200"/>
      <c r="IM117" s="200"/>
      <c r="IN117" s="200"/>
      <c r="IO117" s="200"/>
      <c r="IP117" s="200"/>
      <c r="IQ117" s="200"/>
      <c r="IR117" s="200"/>
      <c r="IS117" s="200"/>
      <c r="IT117" s="200"/>
      <c r="IU117" s="200"/>
    </row>
    <row r="118" spans="1:255" s="204" customFormat="1" ht="15">
      <c r="A118" s="962" t="s">
        <v>367</v>
      </c>
      <c r="B118" s="963"/>
      <c r="C118" s="963"/>
      <c r="D118" s="963"/>
      <c r="E118" s="963"/>
      <c r="F118" s="963"/>
      <c r="G118" s="963"/>
      <c r="H118" s="963"/>
      <c r="I118" s="963"/>
      <c r="J118" s="963"/>
      <c r="K118" s="963"/>
      <c r="L118" s="963"/>
      <c r="M118" s="963"/>
      <c r="N118" s="963"/>
      <c r="O118" s="963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200"/>
      <c r="GL118" s="200"/>
      <c r="GM118" s="200"/>
      <c r="GN118" s="200"/>
      <c r="GO118" s="200"/>
      <c r="GP118" s="200"/>
      <c r="GQ118" s="200"/>
      <c r="GR118" s="200"/>
      <c r="GS118" s="200"/>
      <c r="GT118" s="200"/>
      <c r="GU118" s="200"/>
      <c r="GV118" s="200"/>
      <c r="GW118" s="200"/>
      <c r="GX118" s="200"/>
      <c r="GY118" s="200"/>
      <c r="GZ118" s="200"/>
      <c r="HA118" s="200"/>
      <c r="HB118" s="200"/>
      <c r="HC118" s="200"/>
      <c r="HD118" s="200"/>
      <c r="HE118" s="200"/>
      <c r="HF118" s="200"/>
      <c r="HG118" s="200"/>
      <c r="HH118" s="200"/>
      <c r="HI118" s="200"/>
      <c r="HJ118" s="200"/>
      <c r="HK118" s="200"/>
      <c r="HL118" s="200"/>
      <c r="HM118" s="200"/>
      <c r="HN118" s="200"/>
      <c r="HO118" s="200"/>
      <c r="HP118" s="200"/>
      <c r="HQ118" s="200"/>
      <c r="HR118" s="200"/>
      <c r="HS118" s="200"/>
      <c r="HT118" s="200"/>
      <c r="HU118" s="200"/>
      <c r="HV118" s="200"/>
      <c r="HW118" s="200"/>
      <c r="HX118" s="200"/>
      <c r="HY118" s="200"/>
      <c r="HZ118" s="200"/>
      <c r="IA118" s="200"/>
      <c r="IB118" s="200"/>
      <c r="IC118" s="200"/>
      <c r="ID118" s="200"/>
      <c r="IE118" s="200"/>
      <c r="IF118" s="200"/>
      <c r="IG118" s="200"/>
      <c r="IH118" s="200"/>
      <c r="II118" s="200"/>
      <c r="IJ118" s="200"/>
      <c r="IK118" s="200"/>
      <c r="IL118" s="200"/>
      <c r="IM118" s="200"/>
      <c r="IN118" s="200"/>
      <c r="IO118" s="200"/>
      <c r="IP118" s="200"/>
      <c r="IQ118" s="200"/>
      <c r="IR118" s="200"/>
      <c r="IS118" s="200"/>
      <c r="IT118" s="200"/>
      <c r="IU118" s="200"/>
    </row>
    <row r="119" spans="1:255" s="204" customFormat="1" ht="45">
      <c r="A119" s="181">
        <v>94</v>
      </c>
      <c r="B119" s="181" t="s">
        <v>221</v>
      </c>
      <c r="C119" s="181">
        <v>3190460</v>
      </c>
      <c r="D119" s="195" t="s">
        <v>368</v>
      </c>
      <c r="E119" s="187" t="s">
        <v>369</v>
      </c>
      <c r="F119" s="188">
        <v>796</v>
      </c>
      <c r="G119" s="181" t="s">
        <v>46</v>
      </c>
      <c r="H119" s="198">
        <v>45</v>
      </c>
      <c r="I119" s="195">
        <v>60226501000</v>
      </c>
      <c r="J119" s="181" t="s">
        <v>157</v>
      </c>
      <c r="K119" s="181">
        <v>16650</v>
      </c>
      <c r="L119" s="181" t="s">
        <v>305</v>
      </c>
      <c r="M119" s="181" t="s">
        <v>305</v>
      </c>
      <c r="N119" s="181" t="s">
        <v>56</v>
      </c>
      <c r="O119" s="181" t="s">
        <v>58</v>
      </c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200"/>
      <c r="GL119" s="200"/>
      <c r="GM119" s="200"/>
      <c r="GN119" s="200"/>
      <c r="GO119" s="200"/>
      <c r="GP119" s="200"/>
      <c r="GQ119" s="200"/>
      <c r="GR119" s="200"/>
      <c r="GS119" s="200"/>
      <c r="GT119" s="200"/>
      <c r="GU119" s="200"/>
      <c r="GV119" s="200"/>
      <c r="GW119" s="200"/>
      <c r="GX119" s="200"/>
      <c r="GY119" s="200"/>
      <c r="GZ119" s="200"/>
      <c r="HA119" s="200"/>
      <c r="HB119" s="200"/>
      <c r="HC119" s="200"/>
      <c r="HD119" s="200"/>
      <c r="HE119" s="200"/>
      <c r="HF119" s="200"/>
      <c r="HG119" s="200"/>
      <c r="HH119" s="200"/>
      <c r="HI119" s="200"/>
      <c r="HJ119" s="200"/>
      <c r="HK119" s="200"/>
      <c r="HL119" s="200"/>
      <c r="HM119" s="200"/>
      <c r="HN119" s="200"/>
      <c r="HO119" s="200"/>
      <c r="HP119" s="200"/>
      <c r="HQ119" s="200"/>
      <c r="HR119" s="200"/>
      <c r="HS119" s="200"/>
      <c r="HT119" s="200"/>
      <c r="HU119" s="200"/>
      <c r="HV119" s="200"/>
      <c r="HW119" s="200"/>
      <c r="HX119" s="200"/>
      <c r="HY119" s="200"/>
      <c r="HZ119" s="200"/>
      <c r="IA119" s="200"/>
      <c r="IB119" s="200"/>
      <c r="IC119" s="200"/>
      <c r="ID119" s="200"/>
      <c r="IE119" s="200"/>
      <c r="IF119" s="200"/>
      <c r="IG119" s="200"/>
      <c r="IH119" s="200"/>
      <c r="II119" s="200"/>
      <c r="IJ119" s="200"/>
      <c r="IK119" s="200"/>
      <c r="IL119" s="200"/>
      <c r="IM119" s="200"/>
      <c r="IN119" s="200"/>
      <c r="IO119" s="200"/>
      <c r="IP119" s="200"/>
      <c r="IQ119" s="200"/>
      <c r="IR119" s="200"/>
      <c r="IS119" s="200"/>
      <c r="IT119" s="200"/>
      <c r="IU119" s="200"/>
    </row>
    <row r="120" spans="1:255" s="204" customFormat="1" ht="45">
      <c r="A120" s="181">
        <v>95</v>
      </c>
      <c r="B120" s="181" t="s">
        <v>221</v>
      </c>
      <c r="C120" s="181">
        <v>2691340</v>
      </c>
      <c r="D120" s="195" t="s">
        <v>370</v>
      </c>
      <c r="E120" s="187" t="s">
        <v>369</v>
      </c>
      <c r="F120" s="188">
        <v>796</v>
      </c>
      <c r="G120" s="181" t="s">
        <v>46</v>
      </c>
      <c r="H120" s="198">
        <v>9</v>
      </c>
      <c r="I120" s="195">
        <v>60226501000</v>
      </c>
      <c r="J120" s="181" t="s">
        <v>157</v>
      </c>
      <c r="K120" s="181">
        <v>29745.81</v>
      </c>
      <c r="L120" s="181" t="s">
        <v>305</v>
      </c>
      <c r="M120" s="181" t="s">
        <v>305</v>
      </c>
      <c r="N120" s="181" t="s">
        <v>56</v>
      </c>
      <c r="O120" s="181" t="s">
        <v>58</v>
      </c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</row>
    <row r="121" spans="1:255" s="204" customFormat="1" ht="45">
      <c r="A121" s="181">
        <v>96</v>
      </c>
      <c r="B121" s="181" t="s">
        <v>213</v>
      </c>
      <c r="C121" s="181">
        <v>331</v>
      </c>
      <c r="D121" s="181" t="s">
        <v>371</v>
      </c>
      <c r="E121" s="187" t="s">
        <v>372</v>
      </c>
      <c r="F121" s="188" t="s">
        <v>216</v>
      </c>
      <c r="G121" s="189" t="s">
        <v>217</v>
      </c>
      <c r="H121" s="181">
        <v>1</v>
      </c>
      <c r="I121" s="195">
        <v>60226501000</v>
      </c>
      <c r="J121" s="181" t="s">
        <v>157</v>
      </c>
      <c r="K121" s="181">
        <v>100840</v>
      </c>
      <c r="L121" s="188" t="s">
        <v>373</v>
      </c>
      <c r="M121" s="188" t="s">
        <v>373</v>
      </c>
      <c r="N121" s="181" t="s">
        <v>56</v>
      </c>
      <c r="O121" s="181" t="s">
        <v>58</v>
      </c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200"/>
      <c r="GL121" s="200"/>
      <c r="GM121" s="200"/>
      <c r="GN121" s="200"/>
      <c r="GO121" s="200"/>
      <c r="GP121" s="200"/>
      <c r="GQ121" s="200"/>
      <c r="GR121" s="200"/>
      <c r="GS121" s="200"/>
      <c r="GT121" s="200"/>
      <c r="GU121" s="200"/>
      <c r="GV121" s="200"/>
      <c r="GW121" s="200"/>
      <c r="GX121" s="200"/>
      <c r="GY121" s="200"/>
      <c r="GZ121" s="200"/>
      <c r="HA121" s="200"/>
      <c r="HB121" s="200"/>
      <c r="HC121" s="200"/>
      <c r="HD121" s="200"/>
      <c r="HE121" s="200"/>
      <c r="HF121" s="200"/>
      <c r="HG121" s="200"/>
      <c r="HH121" s="200"/>
      <c r="HI121" s="200"/>
      <c r="HJ121" s="200"/>
      <c r="HK121" s="200"/>
      <c r="HL121" s="200"/>
      <c r="HM121" s="200"/>
      <c r="HN121" s="200"/>
      <c r="HO121" s="200"/>
      <c r="HP121" s="200"/>
      <c r="HQ121" s="200"/>
      <c r="HR121" s="200"/>
      <c r="HS121" s="200"/>
      <c r="HT121" s="200"/>
      <c r="HU121" s="200"/>
      <c r="HV121" s="200"/>
      <c r="HW121" s="200"/>
      <c r="HX121" s="200"/>
      <c r="HY121" s="200"/>
      <c r="HZ121" s="200"/>
      <c r="IA121" s="200"/>
      <c r="IB121" s="200"/>
      <c r="IC121" s="200"/>
      <c r="ID121" s="200"/>
      <c r="IE121" s="200"/>
      <c r="IF121" s="200"/>
      <c r="IG121" s="200"/>
      <c r="IH121" s="200"/>
      <c r="II121" s="200"/>
      <c r="IJ121" s="200"/>
      <c r="IK121" s="200"/>
      <c r="IL121" s="200"/>
      <c r="IM121" s="200"/>
      <c r="IN121" s="200"/>
      <c r="IO121" s="200"/>
      <c r="IP121" s="200"/>
      <c r="IQ121" s="200"/>
      <c r="IR121" s="200"/>
      <c r="IS121" s="200"/>
      <c r="IT121" s="200"/>
      <c r="IU121" s="200"/>
    </row>
    <row r="122" spans="1:255" s="204" customFormat="1" ht="60">
      <c r="A122" s="181">
        <v>97</v>
      </c>
      <c r="B122" s="181" t="s">
        <v>213</v>
      </c>
      <c r="C122" s="181">
        <v>331</v>
      </c>
      <c r="D122" s="206" t="s">
        <v>374</v>
      </c>
      <c r="E122" s="187" t="s">
        <v>375</v>
      </c>
      <c r="F122" s="188">
        <v>796</v>
      </c>
      <c r="G122" s="181" t="s">
        <v>46</v>
      </c>
      <c r="H122" s="181">
        <v>1</v>
      </c>
      <c r="I122" s="195">
        <v>60226501000</v>
      </c>
      <c r="J122" s="181" t="s">
        <v>157</v>
      </c>
      <c r="K122" s="181">
        <v>16200</v>
      </c>
      <c r="L122" s="181" t="s">
        <v>305</v>
      </c>
      <c r="M122" s="181" t="s">
        <v>306</v>
      </c>
      <c r="N122" s="181" t="s">
        <v>56</v>
      </c>
      <c r="O122" s="181" t="s">
        <v>58</v>
      </c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200"/>
      <c r="GL122" s="200"/>
      <c r="GM122" s="200"/>
      <c r="GN122" s="200"/>
      <c r="GO122" s="200"/>
      <c r="GP122" s="200"/>
      <c r="GQ122" s="200"/>
      <c r="GR122" s="200"/>
      <c r="GS122" s="200"/>
      <c r="GT122" s="200"/>
      <c r="GU122" s="200"/>
      <c r="GV122" s="200"/>
      <c r="GW122" s="200"/>
      <c r="GX122" s="200"/>
      <c r="GY122" s="200"/>
      <c r="GZ122" s="200"/>
      <c r="HA122" s="200"/>
      <c r="HB122" s="200"/>
      <c r="HC122" s="200"/>
      <c r="HD122" s="200"/>
      <c r="HE122" s="200"/>
      <c r="HF122" s="200"/>
      <c r="HG122" s="200"/>
      <c r="HH122" s="200"/>
      <c r="HI122" s="200"/>
      <c r="HJ122" s="200"/>
      <c r="HK122" s="200"/>
      <c r="HL122" s="200"/>
      <c r="HM122" s="200"/>
      <c r="HN122" s="200"/>
      <c r="HO122" s="200"/>
      <c r="HP122" s="200"/>
      <c r="HQ122" s="200"/>
      <c r="HR122" s="200"/>
      <c r="HS122" s="200"/>
      <c r="HT122" s="200"/>
      <c r="HU122" s="200"/>
      <c r="HV122" s="200"/>
      <c r="HW122" s="200"/>
      <c r="HX122" s="200"/>
      <c r="HY122" s="200"/>
      <c r="HZ122" s="200"/>
      <c r="IA122" s="200"/>
      <c r="IB122" s="200"/>
      <c r="IC122" s="200"/>
      <c r="ID122" s="200"/>
      <c r="IE122" s="200"/>
      <c r="IF122" s="200"/>
      <c r="IG122" s="200"/>
      <c r="IH122" s="200"/>
      <c r="II122" s="200"/>
      <c r="IJ122" s="200"/>
      <c r="IK122" s="200"/>
      <c r="IL122" s="200"/>
      <c r="IM122" s="200"/>
      <c r="IN122" s="200"/>
      <c r="IO122" s="200"/>
      <c r="IP122" s="200"/>
      <c r="IQ122" s="200"/>
      <c r="IR122" s="200"/>
      <c r="IS122" s="200"/>
      <c r="IT122" s="200"/>
      <c r="IU122" s="200"/>
    </row>
    <row r="123" spans="1:255" s="204" customFormat="1" ht="45">
      <c r="A123" s="181">
        <v>98</v>
      </c>
      <c r="B123" s="181" t="s">
        <v>234</v>
      </c>
      <c r="C123" s="193">
        <v>1816020</v>
      </c>
      <c r="D123" s="194" t="s">
        <v>376</v>
      </c>
      <c r="E123" s="187" t="s">
        <v>377</v>
      </c>
      <c r="F123" s="188">
        <v>796</v>
      </c>
      <c r="G123" s="189" t="s">
        <v>46</v>
      </c>
      <c r="H123" s="189">
        <v>382</v>
      </c>
      <c r="I123" s="195">
        <v>60226501000</v>
      </c>
      <c r="J123" s="181" t="s">
        <v>157</v>
      </c>
      <c r="K123" s="191">
        <v>57326</v>
      </c>
      <c r="L123" s="188" t="s">
        <v>378</v>
      </c>
      <c r="M123" s="188" t="s">
        <v>379</v>
      </c>
      <c r="N123" s="181" t="s">
        <v>56</v>
      </c>
      <c r="O123" s="181" t="s">
        <v>58</v>
      </c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200"/>
      <c r="GL123" s="200"/>
      <c r="GM123" s="200"/>
      <c r="GN123" s="200"/>
      <c r="GO123" s="200"/>
      <c r="GP123" s="200"/>
      <c r="GQ123" s="200"/>
      <c r="GR123" s="200"/>
      <c r="GS123" s="200"/>
      <c r="GT123" s="200"/>
      <c r="GU123" s="200"/>
      <c r="GV123" s="200"/>
      <c r="GW123" s="200"/>
      <c r="GX123" s="200"/>
      <c r="GY123" s="200"/>
      <c r="GZ123" s="200"/>
      <c r="HA123" s="200"/>
      <c r="HB123" s="200"/>
      <c r="HC123" s="200"/>
      <c r="HD123" s="200"/>
      <c r="HE123" s="200"/>
      <c r="HF123" s="200"/>
      <c r="HG123" s="200"/>
      <c r="HH123" s="200"/>
      <c r="HI123" s="200"/>
      <c r="HJ123" s="200"/>
      <c r="HK123" s="200"/>
      <c r="HL123" s="200"/>
      <c r="HM123" s="200"/>
      <c r="HN123" s="200"/>
      <c r="HO123" s="200"/>
      <c r="HP123" s="200"/>
      <c r="HQ123" s="200"/>
      <c r="HR123" s="200"/>
      <c r="HS123" s="200"/>
      <c r="HT123" s="200"/>
      <c r="HU123" s="200"/>
      <c r="HV123" s="200"/>
      <c r="HW123" s="200"/>
      <c r="HX123" s="200"/>
      <c r="HY123" s="200"/>
      <c r="HZ123" s="200"/>
      <c r="IA123" s="200"/>
      <c r="IB123" s="200"/>
      <c r="IC123" s="200"/>
      <c r="ID123" s="200"/>
      <c r="IE123" s="200"/>
      <c r="IF123" s="200"/>
      <c r="IG123" s="200"/>
      <c r="IH123" s="200"/>
      <c r="II123" s="200"/>
      <c r="IJ123" s="200"/>
      <c r="IK123" s="200"/>
      <c r="IL123" s="200"/>
      <c r="IM123" s="200"/>
      <c r="IN123" s="200"/>
      <c r="IO123" s="200"/>
      <c r="IP123" s="200"/>
      <c r="IQ123" s="200"/>
      <c r="IR123" s="200"/>
      <c r="IS123" s="200"/>
      <c r="IT123" s="200"/>
      <c r="IU123" s="200"/>
    </row>
    <row r="124" spans="1:255" s="200" customFormat="1" ht="45">
      <c r="A124" s="181">
        <v>99</v>
      </c>
      <c r="B124" s="181" t="s">
        <v>234</v>
      </c>
      <c r="C124" s="193">
        <v>1816020</v>
      </c>
      <c r="D124" s="194" t="s">
        <v>380</v>
      </c>
      <c r="E124" s="187" t="s">
        <v>377</v>
      </c>
      <c r="F124" s="188">
        <v>796</v>
      </c>
      <c r="G124" s="189" t="s">
        <v>46</v>
      </c>
      <c r="H124" s="189">
        <v>116</v>
      </c>
      <c r="I124" s="195">
        <v>60226501000</v>
      </c>
      <c r="J124" s="181" t="s">
        <v>157</v>
      </c>
      <c r="K124" s="191">
        <v>312138</v>
      </c>
      <c r="L124" s="188" t="s">
        <v>378</v>
      </c>
      <c r="M124" s="188" t="s">
        <v>379</v>
      </c>
      <c r="N124" s="181" t="s">
        <v>56</v>
      </c>
      <c r="O124" s="181" t="s">
        <v>58</v>
      </c>
    </row>
    <row r="125" spans="1:255" s="200" customFormat="1" ht="45">
      <c r="A125" s="181">
        <v>100</v>
      </c>
      <c r="B125" s="181" t="s">
        <v>316</v>
      </c>
      <c r="C125" s="181">
        <v>3697495</v>
      </c>
      <c r="D125" s="195" t="s">
        <v>381</v>
      </c>
      <c r="E125" s="181" t="s">
        <v>223</v>
      </c>
      <c r="F125" s="188">
        <v>796</v>
      </c>
      <c r="G125" s="189" t="s">
        <v>46</v>
      </c>
      <c r="H125" s="198">
        <v>5</v>
      </c>
      <c r="I125" s="195">
        <v>60226501000</v>
      </c>
      <c r="J125" s="181" t="s">
        <v>157</v>
      </c>
      <c r="K125" s="181">
        <v>2560</v>
      </c>
      <c r="L125" s="201" t="s">
        <v>305</v>
      </c>
      <c r="M125" s="188" t="s">
        <v>306</v>
      </c>
      <c r="N125" s="181" t="s">
        <v>56</v>
      </c>
      <c r="O125" s="181" t="s">
        <v>58</v>
      </c>
    </row>
    <row r="126" spans="1:255" s="200" customFormat="1" ht="45">
      <c r="A126" s="181">
        <v>101</v>
      </c>
      <c r="B126" s="188" t="s">
        <v>239</v>
      </c>
      <c r="C126" s="193">
        <v>3699120</v>
      </c>
      <c r="D126" s="194" t="s">
        <v>382</v>
      </c>
      <c r="E126" s="187" t="s">
        <v>241</v>
      </c>
      <c r="F126" s="188">
        <v>796</v>
      </c>
      <c r="G126" s="189" t="s">
        <v>46</v>
      </c>
      <c r="H126" s="189">
        <v>100</v>
      </c>
      <c r="I126" s="195">
        <v>60226501000</v>
      </c>
      <c r="J126" s="181" t="s">
        <v>157</v>
      </c>
      <c r="K126" s="191">
        <v>15000</v>
      </c>
      <c r="L126" s="188" t="s">
        <v>383</v>
      </c>
      <c r="M126" s="188" t="s">
        <v>379</v>
      </c>
      <c r="N126" s="181" t="s">
        <v>56</v>
      </c>
      <c r="O126" s="181" t="s">
        <v>58</v>
      </c>
    </row>
    <row r="127" spans="1:255" s="200" customFormat="1" ht="45">
      <c r="A127" s="181">
        <v>102</v>
      </c>
      <c r="B127" s="188" t="s">
        <v>221</v>
      </c>
      <c r="C127" s="193">
        <v>3312040</v>
      </c>
      <c r="D127" s="194" t="s">
        <v>384</v>
      </c>
      <c r="E127" s="187" t="s">
        <v>223</v>
      </c>
      <c r="F127" s="188">
        <v>796</v>
      </c>
      <c r="G127" s="189" t="s">
        <v>46</v>
      </c>
      <c r="H127" s="189">
        <v>22</v>
      </c>
      <c r="I127" s="195">
        <v>60226501000</v>
      </c>
      <c r="J127" s="181" t="s">
        <v>157</v>
      </c>
      <c r="K127" s="191">
        <v>1000</v>
      </c>
      <c r="L127" s="188" t="s">
        <v>383</v>
      </c>
      <c r="M127" s="188" t="s">
        <v>379</v>
      </c>
      <c r="N127" s="181" t="s">
        <v>56</v>
      </c>
      <c r="O127" s="181" t="s">
        <v>58</v>
      </c>
    </row>
    <row r="128" spans="1:255" s="200" customFormat="1" ht="30">
      <c r="A128" s="181">
        <v>103</v>
      </c>
      <c r="B128" s="181" t="s">
        <v>225</v>
      </c>
      <c r="C128" s="193">
        <v>2930429</v>
      </c>
      <c r="D128" s="194" t="s">
        <v>385</v>
      </c>
      <c r="E128" s="187" t="s">
        <v>223</v>
      </c>
      <c r="F128" s="188">
        <v>796</v>
      </c>
      <c r="G128" s="189" t="s">
        <v>46</v>
      </c>
      <c r="H128" s="189">
        <v>276</v>
      </c>
      <c r="I128" s="195">
        <v>60226501000</v>
      </c>
      <c r="J128" s="181" t="s">
        <v>157</v>
      </c>
      <c r="K128" s="191">
        <v>12000</v>
      </c>
      <c r="L128" s="188" t="s">
        <v>373</v>
      </c>
      <c r="M128" s="188" t="s">
        <v>373</v>
      </c>
      <c r="N128" s="181" t="s">
        <v>56</v>
      </c>
      <c r="O128" s="181" t="s">
        <v>58</v>
      </c>
    </row>
    <row r="129" spans="1:15" s="200" customFormat="1" ht="165">
      <c r="A129" s="181">
        <v>104</v>
      </c>
      <c r="B129" s="188" t="s">
        <v>221</v>
      </c>
      <c r="C129" s="193">
        <v>3150250</v>
      </c>
      <c r="D129" s="194" t="s">
        <v>386</v>
      </c>
      <c r="E129" s="187" t="s">
        <v>228</v>
      </c>
      <c r="F129" s="188">
        <v>796</v>
      </c>
      <c r="G129" s="189" t="s">
        <v>46</v>
      </c>
      <c r="H129" s="189">
        <v>210</v>
      </c>
      <c r="I129" s="195">
        <v>60226501000</v>
      </c>
      <c r="J129" s="181" t="s">
        <v>157</v>
      </c>
      <c r="K129" s="191">
        <v>10310</v>
      </c>
      <c r="L129" s="188" t="s">
        <v>334</v>
      </c>
      <c r="M129" s="188" t="s">
        <v>141</v>
      </c>
      <c r="N129" s="181" t="s">
        <v>56</v>
      </c>
      <c r="O129" s="181" t="s">
        <v>58</v>
      </c>
    </row>
    <row r="130" spans="1:15" s="200" customFormat="1" ht="75">
      <c r="A130" s="181">
        <v>105</v>
      </c>
      <c r="B130" s="188" t="s">
        <v>221</v>
      </c>
      <c r="C130" s="193">
        <v>3190330</v>
      </c>
      <c r="D130" s="194" t="s">
        <v>387</v>
      </c>
      <c r="E130" s="187" t="s">
        <v>228</v>
      </c>
      <c r="F130" s="188" t="s">
        <v>54</v>
      </c>
      <c r="G130" s="188" t="s">
        <v>42</v>
      </c>
      <c r="H130" s="189">
        <v>457</v>
      </c>
      <c r="I130" s="195">
        <v>60226501000</v>
      </c>
      <c r="J130" s="181" t="s">
        <v>157</v>
      </c>
      <c r="K130" s="191">
        <v>21400</v>
      </c>
      <c r="L130" s="188" t="s">
        <v>306</v>
      </c>
      <c r="M130" s="188" t="s">
        <v>379</v>
      </c>
      <c r="N130" s="181" t="s">
        <v>56</v>
      </c>
      <c r="O130" s="181" t="s">
        <v>58</v>
      </c>
    </row>
    <row r="131" spans="1:15" s="116" customFormat="1" ht="45">
      <c r="A131" s="181">
        <v>106</v>
      </c>
      <c r="B131" s="189" t="s">
        <v>154</v>
      </c>
      <c r="C131" s="196">
        <v>1725530</v>
      </c>
      <c r="D131" s="194" t="s">
        <v>388</v>
      </c>
      <c r="E131" s="187" t="s">
        <v>228</v>
      </c>
      <c r="F131" s="188">
        <v>166</v>
      </c>
      <c r="G131" s="188" t="s">
        <v>41</v>
      </c>
      <c r="H131" s="189">
        <v>110</v>
      </c>
      <c r="I131" s="195">
        <v>60226501000</v>
      </c>
      <c r="J131" s="181" t="s">
        <v>157</v>
      </c>
      <c r="K131" s="191">
        <v>4000</v>
      </c>
      <c r="L131" s="188" t="s">
        <v>306</v>
      </c>
      <c r="M131" s="188" t="s">
        <v>379</v>
      </c>
      <c r="N131" s="181" t="s">
        <v>56</v>
      </c>
      <c r="O131" s="181" t="s">
        <v>58</v>
      </c>
    </row>
    <row r="132" spans="1:15" s="116" customFormat="1" ht="45">
      <c r="A132" s="181">
        <v>107</v>
      </c>
      <c r="B132" s="188" t="s">
        <v>248</v>
      </c>
      <c r="C132" s="193">
        <v>2411131</v>
      </c>
      <c r="D132" s="194" t="s">
        <v>389</v>
      </c>
      <c r="E132" s="187" t="s">
        <v>228</v>
      </c>
      <c r="F132" s="188">
        <v>166</v>
      </c>
      <c r="G132" s="188" t="s">
        <v>41</v>
      </c>
      <c r="H132" s="189">
        <v>90</v>
      </c>
      <c r="I132" s="195">
        <v>60226501000</v>
      </c>
      <c r="J132" s="181" t="s">
        <v>157</v>
      </c>
      <c r="K132" s="191">
        <v>5800</v>
      </c>
      <c r="L132" s="188" t="s">
        <v>390</v>
      </c>
      <c r="M132" s="188" t="s">
        <v>390</v>
      </c>
      <c r="N132" s="181" t="s">
        <v>56</v>
      </c>
      <c r="O132" s="181" t="s">
        <v>58</v>
      </c>
    </row>
    <row r="133" spans="1:15" s="116" customFormat="1" ht="60">
      <c r="A133" s="181">
        <v>108</v>
      </c>
      <c r="B133" s="181" t="s">
        <v>251</v>
      </c>
      <c r="C133" s="193">
        <v>2320830</v>
      </c>
      <c r="D133" s="194" t="s">
        <v>391</v>
      </c>
      <c r="E133" s="187" t="s">
        <v>228</v>
      </c>
      <c r="F133" s="188">
        <v>166</v>
      </c>
      <c r="G133" s="188" t="s">
        <v>41</v>
      </c>
      <c r="H133" s="189">
        <v>215</v>
      </c>
      <c r="I133" s="195">
        <v>60226501000</v>
      </c>
      <c r="J133" s="181" t="s">
        <v>157</v>
      </c>
      <c r="K133" s="191">
        <v>17300</v>
      </c>
      <c r="L133" s="188" t="s">
        <v>392</v>
      </c>
      <c r="M133" s="188" t="s">
        <v>393</v>
      </c>
      <c r="N133" s="181" t="s">
        <v>56</v>
      </c>
      <c r="O133" s="181" t="s">
        <v>58</v>
      </c>
    </row>
    <row r="134" spans="1:15" s="116" customFormat="1" ht="45">
      <c r="A134" s="181">
        <v>109</v>
      </c>
      <c r="B134" s="181" t="s">
        <v>261</v>
      </c>
      <c r="C134" s="193">
        <v>6023000</v>
      </c>
      <c r="D134" s="194" t="s">
        <v>394</v>
      </c>
      <c r="E134" s="187" t="s">
        <v>263</v>
      </c>
      <c r="F134" s="188" t="s">
        <v>264</v>
      </c>
      <c r="G134" s="188" t="s">
        <v>265</v>
      </c>
      <c r="H134" s="189">
        <v>160</v>
      </c>
      <c r="I134" s="195">
        <v>60226501000</v>
      </c>
      <c r="J134" s="181" t="s">
        <v>157</v>
      </c>
      <c r="K134" s="191">
        <v>15200</v>
      </c>
      <c r="L134" s="188" t="s">
        <v>395</v>
      </c>
      <c r="M134" s="188" t="s">
        <v>396</v>
      </c>
      <c r="N134" s="181" t="s">
        <v>56</v>
      </c>
      <c r="O134" s="181" t="s">
        <v>58</v>
      </c>
    </row>
    <row r="135" spans="1:15" s="116" customFormat="1" ht="45">
      <c r="A135" s="181">
        <v>110</v>
      </c>
      <c r="B135" s="181" t="s">
        <v>266</v>
      </c>
      <c r="C135" s="193">
        <v>6022000</v>
      </c>
      <c r="D135" s="194" t="s">
        <v>397</v>
      </c>
      <c r="E135" s="187" t="s">
        <v>263</v>
      </c>
      <c r="F135" s="188" t="s">
        <v>268</v>
      </c>
      <c r="G135" s="188" t="s">
        <v>269</v>
      </c>
      <c r="H135" s="189">
        <v>3000</v>
      </c>
      <c r="I135" s="195">
        <v>60226501000</v>
      </c>
      <c r="J135" s="181" t="s">
        <v>157</v>
      </c>
      <c r="K135" s="191">
        <v>30000</v>
      </c>
      <c r="L135" s="188" t="s">
        <v>395</v>
      </c>
      <c r="M135" s="188" t="s">
        <v>396</v>
      </c>
      <c r="N135" s="181" t="s">
        <v>56</v>
      </c>
      <c r="O135" s="181" t="s">
        <v>58</v>
      </c>
    </row>
    <row r="136" spans="1:15" s="214" customFormat="1" ht="45">
      <c r="A136" s="138">
        <v>111</v>
      </c>
      <c r="B136" s="138" t="s">
        <v>254</v>
      </c>
      <c r="C136" s="145">
        <v>4110100</v>
      </c>
      <c r="D136" s="208" t="s">
        <v>398</v>
      </c>
      <c r="E136" s="209" t="s">
        <v>256</v>
      </c>
      <c r="F136" s="137" t="s">
        <v>257</v>
      </c>
      <c r="G136" s="137" t="s">
        <v>258</v>
      </c>
      <c r="H136" s="210">
        <v>90</v>
      </c>
      <c r="I136" s="211">
        <v>60226501000</v>
      </c>
      <c r="J136" s="138" t="s">
        <v>157</v>
      </c>
      <c r="K136" s="139">
        <v>12870</v>
      </c>
      <c r="L136" s="137" t="s">
        <v>395</v>
      </c>
      <c r="M136" s="137" t="s">
        <v>396</v>
      </c>
      <c r="N136" s="138" t="s">
        <v>56</v>
      </c>
      <c r="O136" s="138" t="s">
        <v>58</v>
      </c>
    </row>
    <row r="137" spans="1:15" s="116" customFormat="1" ht="60">
      <c r="A137" s="181">
        <v>112</v>
      </c>
      <c r="B137" s="181" t="s">
        <v>270</v>
      </c>
      <c r="C137" s="193">
        <v>3020365</v>
      </c>
      <c r="D137" s="194" t="s">
        <v>399</v>
      </c>
      <c r="E137" s="187" t="s">
        <v>272</v>
      </c>
      <c r="F137" s="137">
        <v>796</v>
      </c>
      <c r="G137" s="138" t="s">
        <v>46</v>
      </c>
      <c r="H137" s="189">
        <v>1</v>
      </c>
      <c r="I137" s="195">
        <v>60226501000</v>
      </c>
      <c r="J137" s="181" t="s">
        <v>157</v>
      </c>
      <c r="K137" s="191">
        <v>500</v>
      </c>
      <c r="L137" s="188" t="s">
        <v>400</v>
      </c>
      <c r="M137" s="188" t="s">
        <v>400</v>
      </c>
      <c r="N137" s="181" t="s">
        <v>56</v>
      </c>
      <c r="O137" s="181" t="s">
        <v>58</v>
      </c>
    </row>
    <row r="138" spans="1:15" s="116" customFormat="1" ht="45">
      <c r="A138" s="181">
        <v>113</v>
      </c>
      <c r="B138" s="181" t="s">
        <v>270</v>
      </c>
      <c r="C138" s="193">
        <v>3020365</v>
      </c>
      <c r="D138" s="194" t="s">
        <v>401</v>
      </c>
      <c r="E138" s="187" t="s">
        <v>275</v>
      </c>
      <c r="F138" s="137">
        <v>796</v>
      </c>
      <c r="G138" s="138" t="s">
        <v>46</v>
      </c>
      <c r="H138" s="189">
        <v>12</v>
      </c>
      <c r="I138" s="195">
        <v>60226501000</v>
      </c>
      <c r="J138" s="181" t="s">
        <v>157</v>
      </c>
      <c r="K138" s="191">
        <v>3200</v>
      </c>
      <c r="L138" s="188" t="s">
        <v>395</v>
      </c>
      <c r="M138" s="188" t="s">
        <v>396</v>
      </c>
      <c r="N138" s="181" t="s">
        <v>56</v>
      </c>
      <c r="O138" s="181" t="s">
        <v>58</v>
      </c>
    </row>
    <row r="139" spans="1:15" s="116" customFormat="1" ht="60">
      <c r="A139" s="181">
        <v>114</v>
      </c>
      <c r="B139" s="181">
        <v>85</v>
      </c>
      <c r="C139" s="193">
        <v>8512040</v>
      </c>
      <c r="D139" s="194" t="s">
        <v>402</v>
      </c>
      <c r="E139" s="187" t="s">
        <v>403</v>
      </c>
      <c r="F139" s="188" t="s">
        <v>287</v>
      </c>
      <c r="G139" s="188" t="s">
        <v>288</v>
      </c>
      <c r="H139" s="189">
        <v>39</v>
      </c>
      <c r="I139" s="195">
        <v>60226501000</v>
      </c>
      <c r="J139" s="181" t="s">
        <v>157</v>
      </c>
      <c r="K139" s="191">
        <v>70100</v>
      </c>
      <c r="L139" s="188" t="s">
        <v>373</v>
      </c>
      <c r="M139" s="188" t="s">
        <v>404</v>
      </c>
      <c r="N139" s="181" t="s">
        <v>56</v>
      </c>
      <c r="O139" s="181" t="s">
        <v>58</v>
      </c>
    </row>
    <row r="140" spans="1:15" s="116" customFormat="1" ht="45">
      <c r="A140" s="181">
        <v>115</v>
      </c>
      <c r="B140" s="181" t="s">
        <v>279</v>
      </c>
      <c r="C140" s="193">
        <v>3313144</v>
      </c>
      <c r="D140" s="194" t="s">
        <v>405</v>
      </c>
      <c r="E140" s="187" t="s">
        <v>278</v>
      </c>
      <c r="F140" s="137">
        <v>796</v>
      </c>
      <c r="G140" s="138" t="s">
        <v>46</v>
      </c>
      <c r="H140" s="189">
        <v>14</v>
      </c>
      <c r="I140" s="195">
        <v>60226501000</v>
      </c>
      <c r="J140" s="181" t="s">
        <v>157</v>
      </c>
      <c r="K140" s="191">
        <v>7966</v>
      </c>
      <c r="L140" s="188" t="s">
        <v>383</v>
      </c>
      <c r="M140" s="188" t="s">
        <v>379</v>
      </c>
      <c r="N140" s="181" t="s">
        <v>56</v>
      </c>
      <c r="O140" s="181" t="s">
        <v>58</v>
      </c>
    </row>
    <row r="141" spans="1:15" s="116" customFormat="1" ht="45">
      <c r="A141" s="181">
        <v>116</v>
      </c>
      <c r="B141" s="181" t="s">
        <v>281</v>
      </c>
      <c r="C141" s="193">
        <v>7220022</v>
      </c>
      <c r="D141" s="194" t="s">
        <v>406</v>
      </c>
      <c r="E141" s="187" t="s">
        <v>407</v>
      </c>
      <c r="F141" s="137">
        <v>796</v>
      </c>
      <c r="G141" s="138" t="s">
        <v>46</v>
      </c>
      <c r="H141" s="189">
        <v>3</v>
      </c>
      <c r="I141" s="195">
        <v>60226501000</v>
      </c>
      <c r="J141" s="181" t="s">
        <v>157</v>
      </c>
      <c r="K141" s="191">
        <v>900</v>
      </c>
      <c r="L141" s="188" t="s">
        <v>395</v>
      </c>
      <c r="M141" s="188" t="s">
        <v>396</v>
      </c>
      <c r="N141" s="181" t="s">
        <v>56</v>
      </c>
      <c r="O141" s="181" t="s">
        <v>58</v>
      </c>
    </row>
    <row r="142" spans="1:15" s="200" customFormat="1" ht="75">
      <c r="A142" s="181">
        <v>117</v>
      </c>
      <c r="B142" s="181" t="s">
        <v>408</v>
      </c>
      <c r="C142" s="193">
        <v>4530852</v>
      </c>
      <c r="D142" s="194" t="s">
        <v>409</v>
      </c>
      <c r="E142" s="187" t="s">
        <v>359</v>
      </c>
      <c r="F142" s="137">
        <v>796</v>
      </c>
      <c r="G142" s="138" t="s">
        <v>46</v>
      </c>
      <c r="H142" s="189">
        <v>1</v>
      </c>
      <c r="I142" s="195">
        <v>60226501000</v>
      </c>
      <c r="J142" s="181" t="s">
        <v>157</v>
      </c>
      <c r="K142" s="191">
        <v>1965000</v>
      </c>
      <c r="L142" s="188" t="s">
        <v>400</v>
      </c>
      <c r="M142" s="188" t="s">
        <v>410</v>
      </c>
      <c r="N142" s="181" t="s">
        <v>56</v>
      </c>
      <c r="O142" s="181" t="s">
        <v>58</v>
      </c>
    </row>
    <row r="143" spans="1:15" s="116" customFormat="1" ht="75">
      <c r="A143" s="181">
        <v>118</v>
      </c>
      <c r="B143" s="181" t="s">
        <v>408</v>
      </c>
      <c r="C143" s="193">
        <v>4530852</v>
      </c>
      <c r="D143" s="194" t="s">
        <v>411</v>
      </c>
      <c r="E143" s="187" t="s">
        <v>359</v>
      </c>
      <c r="F143" s="137">
        <v>796</v>
      </c>
      <c r="G143" s="138" t="s">
        <v>46</v>
      </c>
      <c r="H143" s="189">
        <v>1</v>
      </c>
      <c r="I143" s="195">
        <v>60226501000</v>
      </c>
      <c r="J143" s="181" t="s">
        <v>157</v>
      </c>
      <c r="K143" s="191">
        <v>1953000</v>
      </c>
      <c r="L143" s="188" t="s">
        <v>400</v>
      </c>
      <c r="M143" s="188" t="s">
        <v>410</v>
      </c>
      <c r="N143" s="181" t="s">
        <v>56</v>
      </c>
      <c r="O143" s="181" t="s">
        <v>58</v>
      </c>
    </row>
    <row r="144" spans="1:15" s="214" customFormat="1" ht="60">
      <c r="A144" s="138">
        <v>119</v>
      </c>
      <c r="B144" s="138" t="s">
        <v>408</v>
      </c>
      <c r="C144" s="145">
        <v>4530852</v>
      </c>
      <c r="D144" s="208" t="s">
        <v>412</v>
      </c>
      <c r="E144" s="209" t="s">
        <v>359</v>
      </c>
      <c r="F144" s="137">
        <v>796</v>
      </c>
      <c r="G144" s="138" t="s">
        <v>46</v>
      </c>
      <c r="H144" s="210">
        <v>1</v>
      </c>
      <c r="I144" s="211">
        <v>60226501000</v>
      </c>
      <c r="J144" s="138" t="s">
        <v>157</v>
      </c>
      <c r="K144" s="139">
        <v>942000</v>
      </c>
      <c r="L144" s="137" t="s">
        <v>400</v>
      </c>
      <c r="M144" s="137" t="s">
        <v>410</v>
      </c>
      <c r="N144" s="138" t="s">
        <v>56</v>
      </c>
      <c r="O144" s="138" t="s">
        <v>58</v>
      </c>
    </row>
    <row r="145" spans="1:15" s="214" customFormat="1" ht="60">
      <c r="A145" s="138">
        <v>120</v>
      </c>
      <c r="B145" s="138" t="s">
        <v>408</v>
      </c>
      <c r="C145" s="145">
        <v>4530852</v>
      </c>
      <c r="D145" s="208" t="s">
        <v>413</v>
      </c>
      <c r="E145" s="209" t="s">
        <v>359</v>
      </c>
      <c r="F145" s="137">
        <v>796</v>
      </c>
      <c r="G145" s="138" t="s">
        <v>46</v>
      </c>
      <c r="H145" s="210">
        <v>1</v>
      </c>
      <c r="I145" s="211">
        <v>60226501000</v>
      </c>
      <c r="J145" s="138" t="s">
        <v>157</v>
      </c>
      <c r="K145" s="139">
        <v>942000</v>
      </c>
      <c r="L145" s="137" t="s">
        <v>400</v>
      </c>
      <c r="M145" s="137" t="s">
        <v>410</v>
      </c>
      <c r="N145" s="138" t="s">
        <v>56</v>
      </c>
      <c r="O145" s="138" t="s">
        <v>58</v>
      </c>
    </row>
    <row r="146" spans="1:15" s="214" customFormat="1" ht="30">
      <c r="A146" s="138">
        <v>121</v>
      </c>
      <c r="B146" s="138" t="s">
        <v>414</v>
      </c>
      <c r="C146" s="145">
        <v>7421050</v>
      </c>
      <c r="D146" s="208" t="s">
        <v>415</v>
      </c>
      <c r="E146" s="138" t="s">
        <v>416</v>
      </c>
      <c r="F146" s="137">
        <v>796</v>
      </c>
      <c r="G146" s="138" t="s">
        <v>46</v>
      </c>
      <c r="H146" s="210">
        <v>1</v>
      </c>
      <c r="I146" s="211">
        <v>60226501000</v>
      </c>
      <c r="J146" s="138" t="s">
        <v>157</v>
      </c>
      <c r="K146" s="139">
        <v>879391.53</v>
      </c>
      <c r="L146" s="137" t="s">
        <v>417</v>
      </c>
      <c r="M146" s="137" t="s">
        <v>418</v>
      </c>
      <c r="N146" s="138" t="s">
        <v>56</v>
      </c>
      <c r="O146" s="138" t="s">
        <v>58</v>
      </c>
    </row>
    <row r="147" spans="1:15" s="214" customFormat="1" ht="45">
      <c r="A147" s="138">
        <v>122</v>
      </c>
      <c r="B147" s="138" t="s">
        <v>414</v>
      </c>
      <c r="C147" s="145">
        <v>7421050</v>
      </c>
      <c r="D147" s="208" t="s">
        <v>419</v>
      </c>
      <c r="E147" s="138" t="s">
        <v>416</v>
      </c>
      <c r="F147" s="137">
        <v>796</v>
      </c>
      <c r="G147" s="138" t="s">
        <v>46</v>
      </c>
      <c r="H147" s="210">
        <v>1</v>
      </c>
      <c r="I147" s="211">
        <v>60226501000</v>
      </c>
      <c r="J147" s="138" t="s">
        <v>157</v>
      </c>
      <c r="K147" s="139">
        <v>411014.92</v>
      </c>
      <c r="L147" s="137" t="s">
        <v>318</v>
      </c>
      <c r="M147" s="137" t="s">
        <v>418</v>
      </c>
      <c r="N147" s="138" t="s">
        <v>56</v>
      </c>
      <c r="O147" s="138" t="s">
        <v>58</v>
      </c>
    </row>
    <row r="148" spans="1:15" s="214" customFormat="1" ht="15">
      <c r="A148" s="138">
        <v>123</v>
      </c>
      <c r="B148" s="11" t="s">
        <v>113</v>
      </c>
      <c r="C148" s="11">
        <v>3520586</v>
      </c>
      <c r="D148" s="208" t="s">
        <v>420</v>
      </c>
      <c r="E148" s="209" t="s">
        <v>359</v>
      </c>
      <c r="F148" s="137">
        <v>796</v>
      </c>
      <c r="G148" s="138" t="s">
        <v>46</v>
      </c>
      <c r="H148" s="210">
        <v>1</v>
      </c>
      <c r="I148" s="211">
        <v>60226501000</v>
      </c>
      <c r="J148" s="138" t="s">
        <v>157</v>
      </c>
      <c r="K148" s="139">
        <v>51111.11</v>
      </c>
      <c r="L148" s="137" t="s">
        <v>318</v>
      </c>
      <c r="M148" s="137" t="s">
        <v>400</v>
      </c>
      <c r="N148" s="138" t="s">
        <v>56</v>
      </c>
      <c r="O148" s="138" t="s">
        <v>58</v>
      </c>
    </row>
    <row r="149" spans="1:15" s="116" customFormat="1" ht="15">
      <c r="A149" s="931" t="s">
        <v>291</v>
      </c>
      <c r="B149" s="932"/>
      <c r="C149" s="933"/>
      <c r="D149" s="194"/>
      <c r="E149" s="187"/>
      <c r="F149" s="137"/>
      <c r="G149" s="138"/>
      <c r="H149" s="189"/>
      <c r="I149" s="195"/>
      <c r="J149" s="181"/>
      <c r="K149" s="704">
        <f>SUM(K119:K148)</f>
        <v>7906523.370000001</v>
      </c>
      <c r="L149" s="188"/>
      <c r="M149" s="188"/>
      <c r="N149" s="181"/>
      <c r="O149" s="181"/>
    </row>
    <row r="150" spans="1:15" s="116" customFormat="1" ht="15">
      <c r="A150" s="962" t="s">
        <v>34</v>
      </c>
      <c r="B150" s="963"/>
      <c r="C150" s="963"/>
      <c r="D150" s="963"/>
      <c r="E150" s="963"/>
      <c r="F150" s="963"/>
      <c r="G150" s="963"/>
      <c r="H150" s="963"/>
      <c r="I150" s="963"/>
      <c r="J150" s="963"/>
      <c r="K150" s="963"/>
      <c r="L150" s="963"/>
      <c r="M150" s="963"/>
      <c r="N150" s="963"/>
      <c r="O150" s="963"/>
    </row>
    <row r="151" spans="1:15" s="116" customFormat="1" ht="30">
      <c r="A151" s="181">
        <v>124</v>
      </c>
      <c r="B151" s="1116" t="s">
        <v>239</v>
      </c>
      <c r="C151" s="1117">
        <v>3699120</v>
      </c>
      <c r="D151" s="1118" t="s">
        <v>421</v>
      </c>
      <c r="E151" s="1119" t="s">
        <v>241</v>
      </c>
      <c r="F151" s="1116">
        <v>796</v>
      </c>
      <c r="G151" s="1120" t="s">
        <v>46</v>
      </c>
      <c r="H151" s="1120">
        <v>100</v>
      </c>
      <c r="I151" s="1118">
        <v>60226501000</v>
      </c>
      <c r="J151" s="1121" t="s">
        <v>157</v>
      </c>
      <c r="K151" s="1122">
        <v>15000</v>
      </c>
      <c r="L151" s="1116" t="s">
        <v>422</v>
      </c>
      <c r="M151" s="1116" t="s">
        <v>423</v>
      </c>
      <c r="N151" s="1121" t="s">
        <v>56</v>
      </c>
      <c r="O151" s="1121" t="s">
        <v>58</v>
      </c>
    </row>
    <row r="152" spans="1:15" s="116" customFormat="1" ht="45">
      <c r="A152" s="181">
        <v>125</v>
      </c>
      <c r="B152" s="1116" t="s">
        <v>221</v>
      </c>
      <c r="C152" s="1117">
        <v>3312040</v>
      </c>
      <c r="D152" s="1123" t="s">
        <v>424</v>
      </c>
      <c r="E152" s="1119" t="s">
        <v>223</v>
      </c>
      <c r="F152" s="1116">
        <v>796</v>
      </c>
      <c r="G152" s="1120" t="s">
        <v>46</v>
      </c>
      <c r="H152" s="1120">
        <v>3</v>
      </c>
      <c r="I152" s="1118">
        <v>60226501000</v>
      </c>
      <c r="J152" s="1121" t="s">
        <v>157</v>
      </c>
      <c r="K152" s="1122">
        <v>10800</v>
      </c>
      <c r="L152" s="1116" t="s">
        <v>418</v>
      </c>
      <c r="M152" s="1116" t="s">
        <v>418</v>
      </c>
      <c r="N152" s="1121" t="s">
        <v>56</v>
      </c>
      <c r="O152" s="1121" t="s">
        <v>58</v>
      </c>
    </row>
    <row r="153" spans="1:15" s="116" customFormat="1" ht="60">
      <c r="A153" s="181">
        <v>126</v>
      </c>
      <c r="B153" s="1121" t="s">
        <v>251</v>
      </c>
      <c r="C153" s="1117">
        <v>2320830</v>
      </c>
      <c r="D153" s="1123" t="s">
        <v>425</v>
      </c>
      <c r="E153" s="1119" t="s">
        <v>228</v>
      </c>
      <c r="F153" s="1116">
        <v>166</v>
      </c>
      <c r="G153" s="1116" t="s">
        <v>41</v>
      </c>
      <c r="H153" s="1120">
        <v>210</v>
      </c>
      <c r="I153" s="1118">
        <v>60226501000</v>
      </c>
      <c r="J153" s="1121" t="s">
        <v>157</v>
      </c>
      <c r="K153" s="1122">
        <v>11800</v>
      </c>
      <c r="L153" s="1116" t="s">
        <v>426</v>
      </c>
      <c r="M153" s="1116" t="s">
        <v>423</v>
      </c>
      <c r="N153" s="1121" t="s">
        <v>56</v>
      </c>
      <c r="O153" s="1121" t="s">
        <v>58</v>
      </c>
    </row>
    <row r="154" spans="1:15" s="116" customFormat="1" ht="90">
      <c r="A154" s="181">
        <v>127</v>
      </c>
      <c r="B154" s="1121" t="s">
        <v>302</v>
      </c>
      <c r="C154" s="1121">
        <v>7499090</v>
      </c>
      <c r="D154" s="1123" t="s">
        <v>427</v>
      </c>
      <c r="E154" s="1119" t="s">
        <v>428</v>
      </c>
      <c r="F154" s="1116">
        <v>796</v>
      </c>
      <c r="G154" s="1121" t="s">
        <v>46</v>
      </c>
      <c r="H154" s="1124">
        <v>2</v>
      </c>
      <c r="I154" s="1118">
        <v>60226501000</v>
      </c>
      <c r="J154" s="1121" t="s">
        <v>157</v>
      </c>
      <c r="K154" s="1121">
        <v>71233</v>
      </c>
      <c r="L154" s="1125" t="s">
        <v>306</v>
      </c>
      <c r="M154" s="1116" t="s">
        <v>429</v>
      </c>
      <c r="N154" s="1121" t="s">
        <v>56</v>
      </c>
      <c r="O154" s="1121" t="s">
        <v>58</v>
      </c>
    </row>
    <row r="155" spans="1:15" s="116" customFormat="1" ht="45">
      <c r="A155" s="181">
        <v>128</v>
      </c>
      <c r="B155" s="1121" t="s">
        <v>254</v>
      </c>
      <c r="C155" s="1117">
        <v>4110100</v>
      </c>
      <c r="D155" s="1123" t="s">
        <v>430</v>
      </c>
      <c r="E155" s="1119" t="s">
        <v>256</v>
      </c>
      <c r="F155" s="1116" t="s">
        <v>257</v>
      </c>
      <c r="G155" s="1116" t="s">
        <v>258</v>
      </c>
      <c r="H155" s="1120">
        <v>90</v>
      </c>
      <c r="I155" s="1118">
        <v>60226501000</v>
      </c>
      <c r="J155" s="1121" t="s">
        <v>157</v>
      </c>
      <c r="K155" s="1122">
        <v>12870</v>
      </c>
      <c r="L155" s="1116" t="s">
        <v>431</v>
      </c>
      <c r="M155" s="1116" t="s">
        <v>432</v>
      </c>
      <c r="N155" s="1121" t="s">
        <v>56</v>
      </c>
      <c r="O155" s="1121" t="s">
        <v>58</v>
      </c>
    </row>
    <row r="156" spans="1:15" s="116" customFormat="1" ht="45">
      <c r="A156" s="181">
        <v>129</v>
      </c>
      <c r="B156" s="1121" t="s">
        <v>261</v>
      </c>
      <c r="C156" s="1117">
        <v>6023000</v>
      </c>
      <c r="D156" s="1123" t="s">
        <v>433</v>
      </c>
      <c r="E156" s="1119" t="s">
        <v>263</v>
      </c>
      <c r="F156" s="1116" t="s">
        <v>264</v>
      </c>
      <c r="G156" s="1116" t="s">
        <v>265</v>
      </c>
      <c r="H156" s="1120">
        <v>24</v>
      </c>
      <c r="I156" s="1118">
        <v>60226501000</v>
      </c>
      <c r="J156" s="1121" t="s">
        <v>157</v>
      </c>
      <c r="K156" s="1122">
        <v>15200</v>
      </c>
      <c r="L156" s="1116" t="s">
        <v>431</v>
      </c>
      <c r="M156" s="1116" t="s">
        <v>432</v>
      </c>
      <c r="N156" s="1121" t="s">
        <v>56</v>
      </c>
      <c r="O156" s="1121" t="s">
        <v>58</v>
      </c>
    </row>
    <row r="157" spans="1:15" s="200" customFormat="1" ht="45">
      <c r="A157" s="181">
        <v>130</v>
      </c>
      <c r="B157" s="1121" t="s">
        <v>266</v>
      </c>
      <c r="C157" s="1117">
        <v>6022000</v>
      </c>
      <c r="D157" s="1123" t="s">
        <v>434</v>
      </c>
      <c r="E157" s="1119" t="s">
        <v>263</v>
      </c>
      <c r="F157" s="1116" t="s">
        <v>268</v>
      </c>
      <c r="G157" s="1116" t="s">
        <v>269</v>
      </c>
      <c r="H157" s="1124">
        <v>3000</v>
      </c>
      <c r="I157" s="1118">
        <v>60226501000</v>
      </c>
      <c r="J157" s="1121" t="s">
        <v>157</v>
      </c>
      <c r="K157" s="1122">
        <v>30000</v>
      </c>
      <c r="L157" s="1116" t="s">
        <v>435</v>
      </c>
      <c r="M157" s="1116" t="s">
        <v>432</v>
      </c>
      <c r="N157" s="1121" t="s">
        <v>56</v>
      </c>
      <c r="O157" s="1121" t="s">
        <v>58</v>
      </c>
    </row>
    <row r="158" spans="1:15" s="116" customFormat="1" ht="60">
      <c r="A158" s="181">
        <v>131</v>
      </c>
      <c r="B158" s="1121" t="s">
        <v>270</v>
      </c>
      <c r="C158" s="1117">
        <v>3020365</v>
      </c>
      <c r="D158" s="1123" t="s">
        <v>436</v>
      </c>
      <c r="E158" s="1119" t="s">
        <v>272</v>
      </c>
      <c r="F158" s="1116">
        <v>796</v>
      </c>
      <c r="G158" s="1121" t="s">
        <v>46</v>
      </c>
      <c r="H158" s="1120">
        <v>1</v>
      </c>
      <c r="I158" s="1118">
        <v>60226501000</v>
      </c>
      <c r="J158" s="1121" t="s">
        <v>157</v>
      </c>
      <c r="K158" s="1122">
        <v>500</v>
      </c>
      <c r="L158" s="1116" t="s">
        <v>422</v>
      </c>
      <c r="M158" s="1116" t="s">
        <v>422</v>
      </c>
      <c r="N158" s="1121" t="s">
        <v>56</v>
      </c>
      <c r="O158" s="1121" t="s">
        <v>58</v>
      </c>
    </row>
    <row r="159" spans="1:15" s="116" customFormat="1" ht="45">
      <c r="A159" s="181">
        <v>132</v>
      </c>
      <c r="B159" s="1121" t="s">
        <v>270</v>
      </c>
      <c r="C159" s="1117">
        <v>3020365</v>
      </c>
      <c r="D159" s="1123" t="s">
        <v>437</v>
      </c>
      <c r="E159" s="1119" t="s">
        <v>275</v>
      </c>
      <c r="F159" s="137">
        <v>796</v>
      </c>
      <c r="G159" s="138" t="s">
        <v>46</v>
      </c>
      <c r="H159" s="1120">
        <v>12</v>
      </c>
      <c r="I159" s="1118">
        <v>60226501000</v>
      </c>
      <c r="J159" s="1121" t="s">
        <v>157</v>
      </c>
      <c r="K159" s="1122">
        <v>2880</v>
      </c>
      <c r="L159" s="1116" t="s">
        <v>438</v>
      </c>
      <c r="M159" s="1116" t="s">
        <v>432</v>
      </c>
      <c r="N159" s="1121" t="s">
        <v>56</v>
      </c>
      <c r="O159" s="1121" t="s">
        <v>58</v>
      </c>
    </row>
    <row r="160" spans="1:15" s="116" customFormat="1" ht="60">
      <c r="A160" s="181">
        <v>133</v>
      </c>
      <c r="B160" s="1121" t="s">
        <v>279</v>
      </c>
      <c r="C160" s="1117">
        <v>3313144</v>
      </c>
      <c r="D160" s="1123" t="s">
        <v>439</v>
      </c>
      <c r="E160" s="1119" t="s">
        <v>278</v>
      </c>
      <c r="F160" s="137">
        <v>796</v>
      </c>
      <c r="G160" s="138" t="s">
        <v>46</v>
      </c>
      <c r="H160" s="1120">
        <v>10</v>
      </c>
      <c r="I160" s="1118">
        <v>60226501000</v>
      </c>
      <c r="J160" s="1121" t="s">
        <v>157</v>
      </c>
      <c r="K160" s="1122">
        <v>30000</v>
      </c>
      <c r="L160" s="1116" t="s">
        <v>422</v>
      </c>
      <c r="M160" s="1116" t="s">
        <v>422</v>
      </c>
      <c r="N160" s="1121" t="s">
        <v>56</v>
      </c>
      <c r="O160" s="1121" t="s">
        <v>58</v>
      </c>
    </row>
    <row r="161" spans="1:15" s="214" customFormat="1" ht="45">
      <c r="A161" s="138">
        <v>134</v>
      </c>
      <c r="B161" s="1121" t="s">
        <v>279</v>
      </c>
      <c r="C161" s="1117">
        <v>3313144</v>
      </c>
      <c r="D161" s="1123" t="s">
        <v>440</v>
      </c>
      <c r="E161" s="1119" t="s">
        <v>278</v>
      </c>
      <c r="F161" s="137">
        <v>796</v>
      </c>
      <c r="G161" s="138" t="s">
        <v>46</v>
      </c>
      <c r="H161" s="1120">
        <v>13</v>
      </c>
      <c r="I161" s="1118">
        <v>60226501000</v>
      </c>
      <c r="J161" s="1121" t="s">
        <v>157</v>
      </c>
      <c r="K161" s="1122">
        <v>7397</v>
      </c>
      <c r="L161" s="1116" t="s">
        <v>306</v>
      </c>
      <c r="M161" s="1116" t="s">
        <v>379</v>
      </c>
      <c r="N161" s="1121" t="s">
        <v>56</v>
      </c>
      <c r="O161" s="1121" t="s">
        <v>58</v>
      </c>
    </row>
    <row r="162" spans="1:15" s="116" customFormat="1" ht="45">
      <c r="A162" s="181">
        <v>135</v>
      </c>
      <c r="B162" s="1121" t="s">
        <v>281</v>
      </c>
      <c r="C162" s="1117">
        <v>7220022</v>
      </c>
      <c r="D162" s="1123" t="s">
        <v>441</v>
      </c>
      <c r="E162" s="1119" t="s">
        <v>283</v>
      </c>
      <c r="F162" s="137">
        <v>796</v>
      </c>
      <c r="G162" s="138" t="s">
        <v>46</v>
      </c>
      <c r="H162" s="1120">
        <v>3</v>
      </c>
      <c r="I162" s="1118">
        <v>60226501000</v>
      </c>
      <c r="J162" s="1121" t="s">
        <v>157</v>
      </c>
      <c r="K162" s="1122">
        <v>900</v>
      </c>
      <c r="L162" s="1116" t="s">
        <v>442</v>
      </c>
      <c r="M162" s="1116" t="s">
        <v>432</v>
      </c>
      <c r="N162" s="1121" t="s">
        <v>56</v>
      </c>
      <c r="O162" s="1121" t="s">
        <v>58</v>
      </c>
    </row>
    <row r="163" spans="1:15" s="116" customFormat="1" ht="90">
      <c r="A163" s="181">
        <v>136</v>
      </c>
      <c r="B163" s="1121" t="s">
        <v>53</v>
      </c>
      <c r="C163" s="1117">
        <v>8040059</v>
      </c>
      <c r="D163" s="1123" t="s">
        <v>285</v>
      </c>
      <c r="E163" s="1119" t="s">
        <v>286</v>
      </c>
      <c r="F163" s="1116" t="s">
        <v>287</v>
      </c>
      <c r="G163" s="1116" t="s">
        <v>288</v>
      </c>
      <c r="H163" s="1120">
        <v>5</v>
      </c>
      <c r="I163" s="1118">
        <v>60226501000</v>
      </c>
      <c r="J163" s="1121" t="s">
        <v>157</v>
      </c>
      <c r="K163" s="1122">
        <v>26400</v>
      </c>
      <c r="L163" s="1116" t="s">
        <v>422</v>
      </c>
      <c r="M163" s="1116" t="s">
        <v>423</v>
      </c>
      <c r="N163" s="1121" t="s">
        <v>56</v>
      </c>
      <c r="O163" s="1121" t="s">
        <v>58</v>
      </c>
    </row>
    <row r="164" spans="1:15" s="116" customFormat="1" ht="30">
      <c r="A164" s="181">
        <v>137</v>
      </c>
      <c r="B164" s="1121" t="s">
        <v>1893</v>
      </c>
      <c r="C164" s="1126">
        <v>5239090</v>
      </c>
      <c r="D164" s="1123" t="s">
        <v>1894</v>
      </c>
      <c r="E164" s="1119" t="s">
        <v>223</v>
      </c>
      <c r="F164" s="1116">
        <v>796</v>
      </c>
      <c r="G164" s="1121" t="s">
        <v>46</v>
      </c>
      <c r="H164" s="1120">
        <v>2</v>
      </c>
      <c r="I164" s="1118">
        <v>60226501000</v>
      </c>
      <c r="J164" s="1121" t="s">
        <v>157</v>
      </c>
      <c r="K164" s="1122">
        <v>20000</v>
      </c>
      <c r="L164" s="1116" t="s">
        <v>1064</v>
      </c>
      <c r="M164" s="1116" t="s">
        <v>423</v>
      </c>
      <c r="N164" s="1121" t="s">
        <v>56</v>
      </c>
      <c r="O164" s="1121" t="s">
        <v>58</v>
      </c>
    </row>
    <row r="165" spans="1:15" s="116" customFormat="1" ht="15">
      <c r="A165" s="931" t="s">
        <v>291</v>
      </c>
      <c r="B165" s="932"/>
      <c r="C165" s="933"/>
      <c r="D165" s="194"/>
      <c r="E165" s="187"/>
      <c r="F165" s="188"/>
      <c r="G165" s="188"/>
      <c r="H165" s="189"/>
      <c r="I165" s="195"/>
      <c r="J165" s="181"/>
      <c r="K165" s="704">
        <f>SUM(K151:K164)</f>
        <v>254980</v>
      </c>
      <c r="L165" s="188"/>
      <c r="M165" s="188"/>
      <c r="N165" s="181"/>
      <c r="O165" s="181"/>
    </row>
    <row r="166" spans="1:15" s="116" customFormat="1" ht="15">
      <c r="A166" s="931" t="s">
        <v>444</v>
      </c>
      <c r="B166" s="932"/>
      <c r="C166" s="933"/>
      <c r="D166" s="194"/>
      <c r="E166" s="187"/>
      <c r="F166" s="188"/>
      <c r="G166" s="188"/>
      <c r="H166" s="189"/>
      <c r="I166" s="195"/>
      <c r="J166" s="181"/>
      <c r="K166" s="704">
        <f>SUM(K83,K117,K149,K165)</f>
        <v>12109205.120000001</v>
      </c>
      <c r="L166" s="188"/>
      <c r="M166" s="188"/>
      <c r="N166" s="181"/>
      <c r="O166" s="181"/>
    </row>
    <row r="167" spans="1:15" s="116" customFormat="1">
      <c r="A167" s="200"/>
    </row>
    <row r="168" spans="1:15" s="116" customFormat="1">
      <c r="A168" s="1127"/>
      <c r="B168" s="830"/>
      <c r="C168" s="5"/>
      <c r="D168" s="5"/>
      <c r="E168" s="5"/>
      <c r="F168" s="5"/>
      <c r="G168" s="5"/>
      <c r="H168" s="5"/>
      <c r="I168" s="5"/>
    </row>
    <row r="169" spans="1:15" s="116" customFormat="1" ht="14.25">
      <c r="A169" s="1128" t="s">
        <v>1895</v>
      </c>
      <c r="B169" s="1128"/>
      <c r="C169" s="1128"/>
      <c r="D169" s="1128"/>
      <c r="E169" s="841"/>
      <c r="F169" s="964"/>
      <c r="G169" s="964"/>
      <c r="H169" s="841"/>
      <c r="I169" s="840"/>
      <c r="J169" s="965"/>
      <c r="K169" s="965"/>
      <c r="L169" s="155"/>
      <c r="M169" s="207"/>
      <c r="N169" s="207"/>
      <c r="O169" s="207"/>
    </row>
    <row r="170" spans="1:15" s="116" customFormat="1" ht="14.25" customHeight="1">
      <c r="A170" s="1129"/>
      <c r="B170" s="966"/>
      <c r="C170" s="966"/>
      <c r="D170" s="838" t="s">
        <v>2</v>
      </c>
      <c r="E170" s="839"/>
      <c r="F170" s="967" t="s">
        <v>0</v>
      </c>
      <c r="G170" s="967"/>
      <c r="H170" s="839"/>
      <c r="I170" s="838" t="s">
        <v>1</v>
      </c>
      <c r="J170" s="968"/>
      <c r="K170" s="968"/>
      <c r="L170" s="157"/>
      <c r="M170" s="207"/>
      <c r="N170" s="207"/>
      <c r="O170" s="207"/>
    </row>
    <row r="171" spans="1:15" s="116" customFormat="1" ht="14.25">
      <c r="A171" s="1130" t="s">
        <v>135</v>
      </c>
      <c r="B171" s="1130"/>
      <c r="C171" s="1130"/>
      <c r="D171" s="840"/>
      <c r="E171" s="841"/>
      <c r="F171" s="964"/>
      <c r="G171" s="964"/>
      <c r="H171" s="841"/>
      <c r="I171" s="840"/>
      <c r="J171" s="965"/>
      <c r="K171" s="965"/>
      <c r="L171" s="155"/>
      <c r="M171" s="207"/>
      <c r="N171" s="207"/>
      <c r="O171" s="207"/>
    </row>
    <row r="172" spans="1:15" s="116" customFormat="1" ht="14.25" customHeight="1">
      <c r="A172" s="1129"/>
      <c r="B172" s="966"/>
      <c r="C172" s="966"/>
      <c r="D172" s="838" t="s">
        <v>2</v>
      </c>
      <c r="E172" s="839"/>
      <c r="F172" s="967" t="s">
        <v>0</v>
      </c>
      <c r="G172" s="967"/>
      <c r="H172" s="839"/>
      <c r="I172" s="838" t="s">
        <v>1</v>
      </c>
      <c r="J172" s="968"/>
      <c r="K172" s="968"/>
      <c r="L172" s="157"/>
      <c r="M172" s="207"/>
      <c r="N172" s="207"/>
      <c r="O172" s="207"/>
    </row>
    <row r="173" spans="1:15" s="116" customFormat="1" ht="14.25">
      <c r="A173" s="1130" t="s">
        <v>445</v>
      </c>
      <c r="B173" s="1130"/>
      <c r="C173" s="1130"/>
      <c r="D173" s="840"/>
      <c r="E173" s="841"/>
      <c r="F173" s="964"/>
      <c r="G173" s="964"/>
      <c r="H173" s="841"/>
      <c r="I173" s="840"/>
      <c r="J173" s="965"/>
      <c r="K173" s="965"/>
      <c r="L173" s="155"/>
      <c r="M173" s="207"/>
      <c r="N173" s="207"/>
      <c r="O173" s="207"/>
    </row>
    <row r="174" spans="1:15" s="116" customFormat="1" ht="14.25" customHeight="1">
      <c r="A174" s="1129"/>
      <c r="B174" s="966"/>
      <c r="C174" s="966"/>
      <c r="D174" s="838" t="s">
        <v>2</v>
      </c>
      <c r="E174" s="839"/>
      <c r="F174" s="967" t="s">
        <v>0</v>
      </c>
      <c r="G174" s="967"/>
      <c r="H174" s="839"/>
      <c r="I174" s="838" t="s">
        <v>1</v>
      </c>
      <c r="J174" s="968"/>
      <c r="K174" s="968"/>
      <c r="L174" s="157"/>
      <c r="M174" s="207"/>
      <c r="N174" s="207"/>
      <c r="O174" s="207"/>
    </row>
  </sheetData>
  <mergeCells count="59">
    <mergeCell ref="B174:C174"/>
    <mergeCell ref="F174:G174"/>
    <mergeCell ref="J174:K174"/>
    <mergeCell ref="B172:C172"/>
    <mergeCell ref="F172:G172"/>
    <mergeCell ref="J172:K172"/>
    <mergeCell ref="A173:C173"/>
    <mergeCell ref="F173:G173"/>
    <mergeCell ref="J173:K173"/>
    <mergeCell ref="B170:C170"/>
    <mergeCell ref="F170:G170"/>
    <mergeCell ref="J170:K170"/>
    <mergeCell ref="A171:C171"/>
    <mergeCell ref="F171:G171"/>
    <mergeCell ref="J171:K171"/>
    <mergeCell ref="A150:O150"/>
    <mergeCell ref="A165:C165"/>
    <mergeCell ref="A166:C166"/>
    <mergeCell ref="A169:D169"/>
    <mergeCell ref="F169:G169"/>
    <mergeCell ref="J169:K169"/>
    <mergeCell ref="A149:C149"/>
    <mergeCell ref="D18:D19"/>
    <mergeCell ref="E18:E19"/>
    <mergeCell ref="F18:G18"/>
    <mergeCell ref="H18:H19"/>
    <mergeCell ref="A21:O21"/>
    <mergeCell ref="A83:C83"/>
    <mergeCell ref="A84:O84"/>
    <mergeCell ref="A117:C117"/>
    <mergeCell ref="A118:O118"/>
    <mergeCell ref="N17:N19"/>
    <mergeCell ref="O17:O18"/>
    <mergeCell ref="A13:D13"/>
    <mergeCell ref="E13:O13"/>
    <mergeCell ref="A14:D14"/>
    <mergeCell ref="E14:O14"/>
    <mergeCell ref="A15:D15"/>
    <mergeCell ref="E15:O15"/>
    <mergeCell ref="I18:J18"/>
    <mergeCell ref="K18:K19"/>
    <mergeCell ref="L18:M18"/>
    <mergeCell ref="A17:A19"/>
    <mergeCell ref="B17:B19"/>
    <mergeCell ref="C17:C19"/>
    <mergeCell ref="D17:M17"/>
    <mergeCell ref="A10:D10"/>
    <mergeCell ref="E10:O10"/>
    <mergeCell ref="A11:D11"/>
    <mergeCell ref="E11:O11"/>
    <mergeCell ref="A12:D12"/>
    <mergeCell ref="E12:O12"/>
    <mergeCell ref="A9:D9"/>
    <mergeCell ref="E9:O9"/>
    <mergeCell ref="A3:D3"/>
    <mergeCell ref="A4:C4"/>
    <mergeCell ref="E5:L5"/>
    <mergeCell ref="E6:L6"/>
    <mergeCell ref="E7:L7"/>
  </mergeCells>
  <hyperlinks>
    <hyperlink ref="E12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389"/>
  <sheetViews>
    <sheetView topLeftCell="A355" zoomScale="85" zoomScaleNormal="85" workbookViewId="0">
      <selection activeCell="L381" sqref="L381"/>
    </sheetView>
  </sheetViews>
  <sheetFormatPr defaultColWidth="9.140625" defaultRowHeight="12.75"/>
  <cols>
    <col min="1" max="1" width="6.7109375" style="110" customWidth="1"/>
    <col min="2" max="2" width="8.5703125" style="5" customWidth="1"/>
    <col min="3" max="3" width="9.28515625" style="462" customWidth="1"/>
    <col min="4" max="4" width="34" style="5" customWidth="1"/>
    <col min="5" max="5" width="28" style="463" customWidth="1"/>
    <col min="6" max="6" width="12" style="5" customWidth="1"/>
    <col min="7" max="7" width="13" style="5" customWidth="1"/>
    <col min="8" max="8" width="11.28515625" style="5" customWidth="1"/>
    <col min="9" max="9" width="13.7109375" style="463" customWidth="1"/>
    <col min="10" max="10" width="15.28515625" style="5" customWidth="1"/>
    <col min="11" max="11" width="19.140625" style="471" customWidth="1"/>
    <col min="12" max="12" width="20" style="465" customWidth="1"/>
    <col min="13" max="13" width="15.28515625" style="5" customWidth="1"/>
    <col min="14" max="14" width="8.7109375" style="5" customWidth="1"/>
    <col min="15" max="15" width="13.5703125" style="466" customWidth="1"/>
    <col min="16" max="16" width="9.140625" style="18"/>
    <col min="17" max="16384" width="9.140625" style="5"/>
  </cols>
  <sheetData>
    <row r="1" spans="1:15" ht="15.75">
      <c r="A1" s="215"/>
      <c r="B1" s="2"/>
      <c r="C1" s="216"/>
      <c r="D1" s="2"/>
      <c r="E1" s="217"/>
      <c r="F1" s="2"/>
      <c r="G1" s="2"/>
      <c r="H1" s="2"/>
      <c r="I1" s="217"/>
      <c r="J1" s="2"/>
      <c r="K1" s="218"/>
      <c r="L1" s="219"/>
      <c r="M1" s="15"/>
      <c r="N1" s="15"/>
      <c r="O1" s="220"/>
    </row>
    <row r="2" spans="1:15" ht="15.75">
      <c r="A2" s="215"/>
      <c r="B2" s="2"/>
      <c r="C2" s="216"/>
      <c r="D2" s="2"/>
      <c r="E2" s="217"/>
      <c r="F2" s="2"/>
      <c r="G2" s="2"/>
      <c r="H2" s="2"/>
      <c r="I2" s="217"/>
      <c r="J2" s="2"/>
      <c r="K2" s="218"/>
      <c r="L2" s="219"/>
      <c r="M2" s="4"/>
      <c r="N2" s="4"/>
      <c r="O2" s="220"/>
    </row>
    <row r="3" spans="1:15" ht="20.25">
      <c r="A3" s="1"/>
      <c r="B3" s="1"/>
      <c r="C3" s="1"/>
      <c r="D3" s="861"/>
      <c r="E3" s="217"/>
      <c r="F3" s="2"/>
      <c r="G3" s="2"/>
      <c r="H3" s="2"/>
      <c r="I3" s="217"/>
      <c r="J3" s="2"/>
      <c r="K3" s="218"/>
      <c r="L3" s="219"/>
      <c r="M3" s="4"/>
      <c r="N3" s="4"/>
      <c r="O3" s="220"/>
    </row>
    <row r="4" spans="1:15" ht="20.25">
      <c r="A4" s="862"/>
      <c r="B4" s="862"/>
      <c r="C4" s="862"/>
      <c r="D4" s="2"/>
      <c r="E4" s="217"/>
      <c r="F4" s="2"/>
      <c r="G4" s="2"/>
      <c r="H4" s="2"/>
      <c r="I4" s="217"/>
      <c r="J4" s="2"/>
      <c r="K4" s="218"/>
      <c r="L4" s="219"/>
      <c r="M4" s="4"/>
      <c r="N4" s="4"/>
      <c r="O4" s="220"/>
    </row>
    <row r="5" spans="1:15" ht="18">
      <c r="A5" s="221"/>
      <c r="B5" s="16"/>
      <c r="C5" s="222"/>
      <c r="D5" s="2"/>
      <c r="E5" s="863" t="s">
        <v>32</v>
      </c>
      <c r="F5" s="863"/>
      <c r="G5" s="863"/>
      <c r="H5" s="863"/>
      <c r="I5" s="863"/>
      <c r="J5" s="863"/>
      <c r="K5" s="863"/>
      <c r="L5" s="863"/>
      <c r="M5" s="15"/>
      <c r="N5" s="15"/>
      <c r="O5" s="220"/>
    </row>
    <row r="6" spans="1:15" ht="15.75">
      <c r="A6" s="215"/>
      <c r="B6" s="2"/>
      <c r="C6" s="216"/>
      <c r="D6" s="2"/>
      <c r="E6" s="863" t="s">
        <v>33</v>
      </c>
      <c r="F6" s="863"/>
      <c r="G6" s="863"/>
      <c r="H6" s="863"/>
      <c r="I6" s="863"/>
      <c r="J6" s="863"/>
      <c r="K6" s="863"/>
      <c r="L6" s="863"/>
      <c r="M6" s="15"/>
      <c r="N6" s="15"/>
      <c r="O6" s="220"/>
    </row>
    <row r="7" spans="1:15" ht="18">
      <c r="A7" s="221"/>
      <c r="B7" s="20"/>
      <c r="C7" s="222"/>
      <c r="D7" s="20"/>
      <c r="E7" s="863" t="s">
        <v>36</v>
      </c>
      <c r="F7" s="863"/>
      <c r="G7" s="863"/>
      <c r="H7" s="863"/>
      <c r="I7" s="863"/>
      <c r="J7" s="863"/>
      <c r="K7" s="863"/>
      <c r="L7" s="863"/>
      <c r="M7" s="17"/>
      <c r="N7" s="17"/>
      <c r="O7" s="223"/>
    </row>
    <row r="8" spans="1:15" ht="18">
      <c r="A8" s="224"/>
      <c r="B8" s="19"/>
      <c r="C8" s="225"/>
      <c r="D8" s="19"/>
      <c r="E8" s="19"/>
      <c r="F8" s="19"/>
      <c r="G8" s="21"/>
      <c r="H8" s="21"/>
      <c r="I8" s="21"/>
      <c r="J8" s="21"/>
      <c r="K8" s="226"/>
      <c r="L8" s="80"/>
      <c r="M8" s="6"/>
      <c r="N8" s="6"/>
      <c r="O8" s="227"/>
    </row>
    <row r="9" spans="1:15" ht="18.75">
      <c r="A9" s="969" t="s">
        <v>21</v>
      </c>
      <c r="B9" s="970"/>
      <c r="C9" s="970"/>
      <c r="D9" s="970"/>
      <c r="E9" s="971" t="s">
        <v>446</v>
      </c>
      <c r="F9" s="971"/>
      <c r="G9" s="971"/>
      <c r="H9" s="971"/>
      <c r="I9" s="971"/>
      <c r="J9" s="971"/>
      <c r="K9" s="971"/>
      <c r="L9" s="971"/>
      <c r="M9" s="971"/>
      <c r="N9" s="971"/>
      <c r="O9" s="971"/>
    </row>
    <row r="10" spans="1:15" ht="18.75">
      <c r="A10" s="969" t="s">
        <v>22</v>
      </c>
      <c r="B10" s="970"/>
      <c r="C10" s="970"/>
      <c r="D10" s="970"/>
      <c r="E10" s="971" t="s">
        <v>447</v>
      </c>
      <c r="F10" s="971"/>
      <c r="G10" s="971"/>
      <c r="H10" s="971"/>
      <c r="I10" s="971"/>
      <c r="J10" s="971"/>
      <c r="K10" s="971"/>
      <c r="L10" s="971"/>
      <c r="M10" s="971"/>
      <c r="N10" s="971"/>
      <c r="O10" s="971"/>
    </row>
    <row r="11" spans="1:15" ht="18.75">
      <c r="A11" s="969" t="s">
        <v>23</v>
      </c>
      <c r="B11" s="970"/>
      <c r="C11" s="970"/>
      <c r="D11" s="970"/>
      <c r="E11" s="971" t="s">
        <v>448</v>
      </c>
      <c r="F11" s="971"/>
      <c r="G11" s="971"/>
      <c r="H11" s="971"/>
      <c r="I11" s="971"/>
      <c r="J11" s="971"/>
      <c r="K11" s="971"/>
      <c r="L11" s="971"/>
      <c r="M11" s="971"/>
      <c r="N11" s="971"/>
      <c r="O11" s="971"/>
    </row>
    <row r="12" spans="1:15" ht="18.75">
      <c r="A12" s="969" t="s">
        <v>24</v>
      </c>
      <c r="B12" s="970"/>
      <c r="C12" s="970"/>
      <c r="D12" s="970"/>
      <c r="E12" s="972" t="s">
        <v>449</v>
      </c>
      <c r="F12" s="973"/>
      <c r="G12" s="973"/>
      <c r="H12" s="973"/>
      <c r="I12" s="973"/>
      <c r="J12" s="973"/>
      <c r="K12" s="973"/>
      <c r="L12" s="973"/>
      <c r="M12" s="973"/>
      <c r="N12" s="973"/>
      <c r="O12" s="973"/>
    </row>
    <row r="13" spans="1:15" ht="18.75">
      <c r="A13" s="969" t="s">
        <v>25</v>
      </c>
      <c r="B13" s="970"/>
      <c r="C13" s="970"/>
      <c r="D13" s="970"/>
      <c r="E13" s="971">
        <v>7714734225</v>
      </c>
      <c r="F13" s="971"/>
      <c r="G13" s="971"/>
      <c r="H13" s="971"/>
      <c r="I13" s="971"/>
      <c r="J13" s="971"/>
      <c r="K13" s="971"/>
      <c r="L13" s="971"/>
      <c r="M13" s="971"/>
      <c r="N13" s="971"/>
      <c r="O13" s="971"/>
    </row>
    <row r="14" spans="1:15" ht="18.75">
      <c r="A14" s="969" t="s">
        <v>26</v>
      </c>
      <c r="B14" s="970"/>
      <c r="C14" s="970"/>
      <c r="D14" s="970"/>
      <c r="E14" s="971">
        <v>421443001</v>
      </c>
      <c r="F14" s="971"/>
      <c r="G14" s="971"/>
      <c r="H14" s="971"/>
      <c r="I14" s="971"/>
      <c r="J14" s="971"/>
      <c r="K14" s="971"/>
      <c r="L14" s="971"/>
      <c r="M14" s="971"/>
      <c r="N14" s="971"/>
      <c r="O14" s="971"/>
    </row>
    <row r="15" spans="1:15" ht="18.75">
      <c r="A15" s="978" t="s">
        <v>27</v>
      </c>
      <c r="B15" s="978"/>
      <c r="C15" s="978"/>
      <c r="D15" s="978"/>
      <c r="E15" s="971">
        <v>85702442</v>
      </c>
      <c r="F15" s="971"/>
      <c r="G15" s="971"/>
      <c r="H15" s="971"/>
      <c r="I15" s="971"/>
      <c r="J15" s="971"/>
      <c r="K15" s="971"/>
      <c r="L15" s="971"/>
      <c r="M15" s="971"/>
      <c r="N15" s="971"/>
      <c r="O15" s="971"/>
    </row>
    <row r="16" spans="1:15" ht="18.75">
      <c r="A16" s="228"/>
      <c r="B16" s="229"/>
      <c r="C16" s="230"/>
      <c r="D16" s="229"/>
      <c r="E16" s="231"/>
      <c r="F16" s="232"/>
      <c r="G16" s="232"/>
      <c r="H16" s="232"/>
      <c r="I16" s="233"/>
      <c r="J16" s="232"/>
      <c r="K16" s="234"/>
      <c r="L16" s="235"/>
      <c r="M16" s="232"/>
      <c r="N16" s="232"/>
      <c r="O16" s="233"/>
    </row>
    <row r="17" spans="1:52" ht="12.75" customHeight="1">
      <c r="A17" s="980" t="s">
        <v>4</v>
      </c>
      <c r="B17" s="974" t="s">
        <v>5</v>
      </c>
      <c r="C17" s="981" t="s">
        <v>6</v>
      </c>
      <c r="D17" s="977" t="s">
        <v>28</v>
      </c>
      <c r="E17" s="977"/>
      <c r="F17" s="977"/>
      <c r="G17" s="977"/>
      <c r="H17" s="977"/>
      <c r="I17" s="977"/>
      <c r="J17" s="977"/>
      <c r="K17" s="977"/>
      <c r="L17" s="977"/>
      <c r="M17" s="977"/>
      <c r="N17" s="974" t="s">
        <v>19</v>
      </c>
      <c r="O17" s="976" t="s">
        <v>20</v>
      </c>
    </row>
    <row r="18" spans="1:52" s="7" customFormat="1">
      <c r="A18" s="975"/>
      <c r="B18" s="975"/>
      <c r="C18" s="982"/>
      <c r="D18" s="976" t="s">
        <v>7</v>
      </c>
      <c r="E18" s="976" t="s">
        <v>8</v>
      </c>
      <c r="F18" s="976" t="s">
        <v>9</v>
      </c>
      <c r="G18" s="976"/>
      <c r="H18" s="976" t="s">
        <v>12</v>
      </c>
      <c r="I18" s="976" t="s">
        <v>13</v>
      </c>
      <c r="J18" s="976"/>
      <c r="K18" s="979" t="s">
        <v>450</v>
      </c>
      <c r="L18" s="976" t="s">
        <v>16</v>
      </c>
      <c r="M18" s="976"/>
      <c r="N18" s="975"/>
      <c r="O18" s="977"/>
      <c r="P18" s="236"/>
    </row>
    <row r="19" spans="1:52" s="7" customFormat="1" ht="51">
      <c r="A19" s="975"/>
      <c r="B19" s="975"/>
      <c r="C19" s="982"/>
      <c r="D19" s="976"/>
      <c r="E19" s="976"/>
      <c r="F19" s="237" t="s">
        <v>10</v>
      </c>
      <c r="G19" s="237" t="s">
        <v>11</v>
      </c>
      <c r="H19" s="976"/>
      <c r="I19" s="237" t="s">
        <v>14</v>
      </c>
      <c r="J19" s="237" t="s">
        <v>15</v>
      </c>
      <c r="K19" s="979"/>
      <c r="L19" s="238" t="s">
        <v>17</v>
      </c>
      <c r="M19" s="237" t="s">
        <v>18</v>
      </c>
      <c r="N19" s="975"/>
      <c r="O19" s="237" t="s">
        <v>31</v>
      </c>
      <c r="P19" s="236"/>
    </row>
    <row r="20" spans="1:52" s="9" customFormat="1">
      <c r="A20" s="239">
        <v>1</v>
      </c>
      <c r="B20" s="8">
        <v>2</v>
      </c>
      <c r="C20" s="240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241">
        <v>11</v>
      </c>
      <c r="L20" s="242">
        <v>12</v>
      </c>
      <c r="M20" s="8">
        <v>13</v>
      </c>
      <c r="N20" s="8">
        <v>14</v>
      </c>
      <c r="O20" s="179">
        <v>15</v>
      </c>
      <c r="P20" s="244"/>
    </row>
    <row r="21" spans="1:52" s="246" customFormat="1">
      <c r="A21" s="985" t="s">
        <v>153</v>
      </c>
      <c r="B21" s="986"/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7"/>
      <c r="P21" s="245"/>
    </row>
    <row r="22" spans="1:52" s="9" customFormat="1" ht="15.75">
      <c r="A22" s="247"/>
      <c r="B22" s="248"/>
      <c r="C22" s="249"/>
      <c r="D22" s="248" t="s">
        <v>451</v>
      </c>
      <c r="E22" s="248"/>
      <c r="F22" s="248"/>
      <c r="G22" s="248"/>
      <c r="H22" s="248"/>
      <c r="I22" s="248"/>
      <c r="J22" s="248"/>
      <c r="K22" s="250"/>
      <c r="L22" s="251"/>
      <c r="M22" s="248"/>
      <c r="N22" s="248"/>
      <c r="O22" s="252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</row>
    <row r="23" spans="1:52" s="262" customFormat="1" ht="25.5">
      <c r="A23" s="254">
        <v>1</v>
      </c>
      <c r="B23" s="255" t="s">
        <v>53</v>
      </c>
      <c r="C23" s="256">
        <v>4521010</v>
      </c>
      <c r="D23" s="257" t="s">
        <v>452</v>
      </c>
      <c r="E23" s="255" t="s">
        <v>453</v>
      </c>
      <c r="F23" s="255">
        <v>839</v>
      </c>
      <c r="G23" s="258" t="s">
        <v>454</v>
      </c>
      <c r="H23" s="259">
        <v>1</v>
      </c>
      <c r="I23" s="255" t="s">
        <v>455</v>
      </c>
      <c r="J23" s="255" t="s">
        <v>456</v>
      </c>
      <c r="K23" s="260">
        <v>260000</v>
      </c>
      <c r="L23" s="261" t="s">
        <v>158</v>
      </c>
      <c r="M23" s="255" t="s">
        <v>142</v>
      </c>
      <c r="N23" s="255" t="s">
        <v>56</v>
      </c>
      <c r="O23" s="255" t="s">
        <v>457</v>
      </c>
    </row>
    <row r="24" spans="1:52" s="152" customFormat="1" ht="63.75">
      <c r="A24" s="254">
        <v>2</v>
      </c>
      <c r="B24" s="255" t="s">
        <v>113</v>
      </c>
      <c r="C24" s="256">
        <v>7421029</v>
      </c>
      <c r="D24" s="257" t="s">
        <v>458</v>
      </c>
      <c r="E24" s="255" t="s">
        <v>453</v>
      </c>
      <c r="F24" s="255">
        <v>839</v>
      </c>
      <c r="G24" s="259" t="s">
        <v>459</v>
      </c>
      <c r="H24" s="259">
        <v>2</v>
      </c>
      <c r="I24" s="255" t="s">
        <v>455</v>
      </c>
      <c r="J24" s="255" t="s">
        <v>456</v>
      </c>
      <c r="K24" s="263">
        <v>800000</v>
      </c>
      <c r="L24" s="261" t="s">
        <v>460</v>
      </c>
      <c r="M24" s="255" t="s">
        <v>142</v>
      </c>
      <c r="N24" s="255" t="s">
        <v>56</v>
      </c>
      <c r="O24" s="255" t="s">
        <v>461</v>
      </c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264"/>
      <c r="AU24" s="264"/>
      <c r="AV24" s="264"/>
      <c r="AW24" s="264"/>
      <c r="AX24" s="264"/>
      <c r="AY24" s="264"/>
      <c r="AZ24" s="264"/>
    </row>
    <row r="25" spans="1:52" s="151" customFormat="1">
      <c r="A25" s="265"/>
      <c r="B25" s="266"/>
      <c r="C25" s="267"/>
      <c r="D25" s="268"/>
      <c r="E25" s="268"/>
      <c r="F25" s="268"/>
      <c r="G25" s="268"/>
      <c r="H25" s="268"/>
      <c r="I25" s="268"/>
      <c r="J25" s="268"/>
      <c r="K25" s="269">
        <f>SUM(K23:K24)</f>
        <v>1060000</v>
      </c>
      <c r="L25" s="270"/>
      <c r="M25" s="266"/>
      <c r="N25" s="266"/>
      <c r="O25" s="266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</row>
    <row r="26" spans="1:52" s="151" customFormat="1">
      <c r="A26" s="265"/>
      <c r="B26" s="266"/>
      <c r="C26" s="267"/>
      <c r="D26" s="268" t="s">
        <v>462</v>
      </c>
      <c r="E26" s="268"/>
      <c r="F26" s="268"/>
      <c r="G26" s="268"/>
      <c r="H26" s="268"/>
      <c r="I26" s="268"/>
      <c r="J26" s="268"/>
      <c r="K26" s="269"/>
      <c r="L26" s="270"/>
      <c r="M26" s="266"/>
      <c r="N26" s="266"/>
      <c r="O26" s="266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</row>
    <row r="27" spans="1:52" s="154" customFormat="1" ht="89.25">
      <c r="A27" s="254">
        <v>3</v>
      </c>
      <c r="B27" s="255"/>
      <c r="C27" s="256"/>
      <c r="D27" s="272" t="s">
        <v>463</v>
      </c>
      <c r="E27" s="255" t="s">
        <v>453</v>
      </c>
      <c r="F27" s="255">
        <v>839</v>
      </c>
      <c r="G27" s="255" t="s">
        <v>454</v>
      </c>
      <c r="H27" s="255">
        <v>1</v>
      </c>
      <c r="I27" s="255" t="s">
        <v>455</v>
      </c>
      <c r="J27" s="255" t="s">
        <v>456</v>
      </c>
      <c r="K27" s="273">
        <v>41022.5</v>
      </c>
      <c r="L27" s="261" t="s">
        <v>224</v>
      </c>
      <c r="M27" s="255" t="s">
        <v>464</v>
      </c>
      <c r="N27" s="255" t="s">
        <v>465</v>
      </c>
      <c r="O27" s="255" t="s">
        <v>457</v>
      </c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</row>
    <row r="28" spans="1:52" s="153" customFormat="1">
      <c r="A28" s="265"/>
      <c r="B28" s="266"/>
      <c r="C28" s="267"/>
      <c r="D28" s="268"/>
      <c r="E28" s="268"/>
      <c r="F28" s="268"/>
      <c r="G28" s="268"/>
      <c r="H28" s="268"/>
      <c r="I28" s="268"/>
      <c r="J28" s="268"/>
      <c r="K28" s="269">
        <f>SUM(K27:K27)</f>
        <v>41022.5</v>
      </c>
      <c r="L28" s="270"/>
      <c r="M28" s="266"/>
      <c r="N28" s="266"/>
      <c r="O28" s="266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</row>
    <row r="29" spans="1:52" s="153" customFormat="1">
      <c r="A29" s="265"/>
      <c r="B29" s="268"/>
      <c r="C29" s="276"/>
      <c r="D29" s="268" t="s">
        <v>466</v>
      </c>
      <c r="E29" s="268"/>
      <c r="F29" s="268"/>
      <c r="G29" s="268"/>
      <c r="H29" s="268"/>
      <c r="I29" s="268"/>
      <c r="J29" s="268"/>
      <c r="K29" s="269"/>
      <c r="L29" s="277"/>
      <c r="M29" s="268"/>
      <c r="N29" s="268"/>
      <c r="O29" s="266"/>
    </row>
    <row r="30" spans="1:52" s="154" customFormat="1" ht="25.5">
      <c r="A30" s="254">
        <v>4</v>
      </c>
      <c r="B30" s="255" t="s">
        <v>53</v>
      </c>
      <c r="C30" s="256">
        <v>4030000</v>
      </c>
      <c r="D30" s="257" t="s">
        <v>467</v>
      </c>
      <c r="E30" s="255" t="s">
        <v>453</v>
      </c>
      <c r="F30" s="255">
        <v>839</v>
      </c>
      <c r="G30" s="255" t="s">
        <v>454</v>
      </c>
      <c r="H30" s="255">
        <v>1</v>
      </c>
      <c r="I30" s="255" t="s">
        <v>455</v>
      </c>
      <c r="J30" s="255" t="s">
        <v>456</v>
      </c>
      <c r="K30" s="278">
        <v>256000</v>
      </c>
      <c r="L30" s="261" t="s">
        <v>460</v>
      </c>
      <c r="M30" s="255" t="s">
        <v>142</v>
      </c>
      <c r="N30" s="255" t="s">
        <v>465</v>
      </c>
      <c r="O30" s="255" t="s">
        <v>457</v>
      </c>
    </row>
    <row r="31" spans="1:52" s="154" customFormat="1" ht="25.5">
      <c r="A31" s="254">
        <v>5</v>
      </c>
      <c r="B31" s="255" t="s">
        <v>53</v>
      </c>
      <c r="C31" s="256">
        <v>4110000</v>
      </c>
      <c r="D31" s="257" t="s">
        <v>468</v>
      </c>
      <c r="E31" s="255" t="s">
        <v>453</v>
      </c>
      <c r="F31" s="255">
        <v>839</v>
      </c>
      <c r="G31" s="255" t="s">
        <v>454</v>
      </c>
      <c r="H31" s="255">
        <v>1</v>
      </c>
      <c r="I31" s="255" t="s">
        <v>455</v>
      </c>
      <c r="J31" s="255" t="s">
        <v>456</v>
      </c>
      <c r="K31" s="278">
        <v>160000</v>
      </c>
      <c r="L31" s="261" t="s">
        <v>460</v>
      </c>
      <c r="M31" s="255" t="s">
        <v>142</v>
      </c>
      <c r="N31" s="255" t="s">
        <v>465</v>
      </c>
      <c r="O31" s="255" t="s">
        <v>457</v>
      </c>
    </row>
    <row r="32" spans="1:52" s="100" customFormat="1" ht="25.5">
      <c r="A32" s="254">
        <v>6</v>
      </c>
      <c r="B32" s="255" t="s">
        <v>53</v>
      </c>
      <c r="C32" s="256">
        <v>3611201</v>
      </c>
      <c r="D32" s="257" t="s">
        <v>469</v>
      </c>
      <c r="E32" s="255" t="s">
        <v>453</v>
      </c>
      <c r="F32" s="255">
        <v>839</v>
      </c>
      <c r="G32" s="255" t="s">
        <v>454</v>
      </c>
      <c r="H32" s="255">
        <v>1</v>
      </c>
      <c r="I32" s="255" t="s">
        <v>455</v>
      </c>
      <c r="J32" s="255" t="s">
        <v>456</v>
      </c>
      <c r="K32" s="278">
        <v>202000</v>
      </c>
      <c r="L32" s="261" t="s">
        <v>460</v>
      </c>
      <c r="M32" s="255" t="s">
        <v>142</v>
      </c>
      <c r="N32" s="255" t="s">
        <v>56</v>
      </c>
      <c r="O32" s="255" t="s">
        <v>457</v>
      </c>
    </row>
    <row r="33" spans="1:16">
      <c r="A33" s="265"/>
      <c r="B33" s="266"/>
      <c r="C33" s="267"/>
      <c r="D33" s="268"/>
      <c r="E33" s="266"/>
      <c r="F33" s="266"/>
      <c r="G33" s="266"/>
      <c r="H33" s="266" t="s">
        <v>60</v>
      </c>
      <c r="I33" s="266"/>
      <c r="J33" s="266"/>
      <c r="K33" s="269">
        <f>SUM(K30:K32)</f>
        <v>618000</v>
      </c>
      <c r="L33" s="270"/>
      <c r="M33" s="266"/>
      <c r="N33" s="266"/>
      <c r="O33" s="266"/>
      <c r="P33" s="5"/>
    </row>
    <row r="34" spans="1:16">
      <c r="A34" s="265"/>
      <c r="B34" s="266"/>
      <c r="C34" s="267"/>
      <c r="D34" s="268" t="s">
        <v>470</v>
      </c>
      <c r="E34" s="266"/>
      <c r="F34" s="266"/>
      <c r="G34" s="266"/>
      <c r="H34" s="266"/>
      <c r="I34" s="266"/>
      <c r="J34" s="266"/>
      <c r="K34" s="269"/>
      <c r="L34" s="270"/>
      <c r="M34" s="266"/>
      <c r="N34" s="266"/>
      <c r="O34" s="266"/>
      <c r="P34" s="5"/>
    </row>
    <row r="35" spans="1:16" s="100" customFormat="1" ht="25.5">
      <c r="A35" s="254">
        <v>7</v>
      </c>
      <c r="B35" s="255" t="s">
        <v>53</v>
      </c>
      <c r="C35" s="256">
        <v>2212020</v>
      </c>
      <c r="D35" s="279" t="s">
        <v>471</v>
      </c>
      <c r="E35" s="255" t="s">
        <v>453</v>
      </c>
      <c r="F35" s="255">
        <v>839</v>
      </c>
      <c r="G35" s="255" t="s">
        <v>454</v>
      </c>
      <c r="H35" s="255">
        <v>1</v>
      </c>
      <c r="I35" s="255">
        <v>32425000000</v>
      </c>
      <c r="J35" s="255" t="s">
        <v>456</v>
      </c>
      <c r="K35" s="273">
        <v>24850</v>
      </c>
      <c r="L35" s="261" t="s">
        <v>460</v>
      </c>
      <c r="M35" s="255" t="s">
        <v>472</v>
      </c>
      <c r="N35" s="255" t="s">
        <v>465</v>
      </c>
      <c r="O35" s="255" t="s">
        <v>457</v>
      </c>
    </row>
    <row r="36" spans="1:16" s="100" customFormat="1" ht="25.5">
      <c r="A36" s="254">
        <v>8</v>
      </c>
      <c r="B36" s="255" t="s">
        <v>53</v>
      </c>
      <c r="C36" s="256">
        <v>7000000</v>
      </c>
      <c r="D36" s="279" t="s">
        <v>473</v>
      </c>
      <c r="E36" s="255" t="s">
        <v>453</v>
      </c>
      <c r="F36" s="255">
        <v>839</v>
      </c>
      <c r="G36" s="255" t="s">
        <v>454</v>
      </c>
      <c r="H36" s="255">
        <v>1</v>
      </c>
      <c r="I36" s="255">
        <v>32425000000</v>
      </c>
      <c r="J36" s="255" t="s">
        <v>456</v>
      </c>
      <c r="K36" s="273">
        <v>2000</v>
      </c>
      <c r="L36" s="261" t="s">
        <v>474</v>
      </c>
      <c r="M36" s="255" t="s">
        <v>49</v>
      </c>
      <c r="N36" s="255" t="s">
        <v>465</v>
      </c>
      <c r="O36" s="255" t="s">
        <v>457</v>
      </c>
    </row>
    <row r="37" spans="1:16">
      <c r="A37" s="265" t="s">
        <v>60</v>
      </c>
      <c r="B37" s="266" t="s">
        <v>60</v>
      </c>
      <c r="C37" s="267" t="s">
        <v>60</v>
      </c>
      <c r="D37" s="268"/>
      <c r="E37" s="266" t="s">
        <v>60</v>
      </c>
      <c r="F37" s="266" t="s">
        <v>60</v>
      </c>
      <c r="G37" s="266" t="s">
        <v>60</v>
      </c>
      <c r="H37" s="266" t="s">
        <v>60</v>
      </c>
      <c r="I37" s="266" t="s">
        <v>60</v>
      </c>
      <c r="J37" s="266" t="s">
        <v>60</v>
      </c>
      <c r="K37" s="269">
        <f>SUM(K35:K36)</f>
        <v>26850</v>
      </c>
      <c r="L37" s="270" t="s">
        <v>60</v>
      </c>
      <c r="M37" s="266" t="s">
        <v>60</v>
      </c>
      <c r="N37" s="266" t="s">
        <v>60</v>
      </c>
      <c r="O37" s="266"/>
      <c r="P37" s="5"/>
    </row>
    <row r="38" spans="1:16">
      <c r="A38" s="265"/>
      <c r="B38" s="266"/>
      <c r="C38" s="267"/>
      <c r="D38" s="268" t="s">
        <v>475</v>
      </c>
      <c r="E38" s="266"/>
      <c r="F38" s="266"/>
      <c r="G38" s="266"/>
      <c r="H38" s="266"/>
      <c r="I38" s="266"/>
      <c r="J38" s="266"/>
      <c r="K38" s="269"/>
      <c r="L38" s="270"/>
      <c r="M38" s="266"/>
      <c r="N38" s="266"/>
      <c r="O38" s="266"/>
      <c r="P38" s="5"/>
    </row>
    <row r="39" spans="1:16" s="100" customFormat="1" ht="38.25">
      <c r="A39" s="254">
        <v>9</v>
      </c>
      <c r="B39" s="255" t="s">
        <v>53</v>
      </c>
      <c r="C39" s="256">
        <v>6613</v>
      </c>
      <c r="D39" s="279" t="s">
        <v>476</v>
      </c>
      <c r="E39" s="255" t="s">
        <v>453</v>
      </c>
      <c r="F39" s="255">
        <v>796</v>
      </c>
      <c r="G39" s="255" t="s">
        <v>37</v>
      </c>
      <c r="H39" s="255">
        <v>58</v>
      </c>
      <c r="I39" s="255">
        <v>32425000000</v>
      </c>
      <c r="J39" s="255" t="s">
        <v>477</v>
      </c>
      <c r="K39" s="273">
        <v>205980</v>
      </c>
      <c r="L39" s="261" t="s">
        <v>460</v>
      </c>
      <c r="M39" s="255">
        <v>2013</v>
      </c>
      <c r="N39" s="255" t="s">
        <v>56</v>
      </c>
      <c r="O39" s="255" t="s">
        <v>461</v>
      </c>
    </row>
    <row r="40" spans="1:16" s="100" customFormat="1" ht="38.25">
      <c r="A40" s="254">
        <v>10</v>
      </c>
      <c r="B40" s="255" t="s">
        <v>53</v>
      </c>
      <c r="C40" s="256">
        <v>2924694</v>
      </c>
      <c r="D40" s="280" t="s">
        <v>478</v>
      </c>
      <c r="E40" s="255" t="s">
        <v>453</v>
      </c>
      <c r="F40" s="255">
        <v>796</v>
      </c>
      <c r="G40" s="255" t="s">
        <v>37</v>
      </c>
      <c r="H40" s="255">
        <v>65</v>
      </c>
      <c r="I40" s="255">
        <v>32425000000</v>
      </c>
      <c r="J40" s="255" t="s">
        <v>477</v>
      </c>
      <c r="K40" s="273">
        <v>187400</v>
      </c>
      <c r="L40" s="261" t="s">
        <v>224</v>
      </c>
      <c r="M40" s="255">
        <v>2013</v>
      </c>
      <c r="N40" s="255" t="s">
        <v>56</v>
      </c>
      <c r="O40" s="255" t="s">
        <v>461</v>
      </c>
    </row>
    <row r="41" spans="1:16" s="100" customFormat="1" ht="38.25">
      <c r="A41" s="254">
        <v>11</v>
      </c>
      <c r="B41" s="255" t="s">
        <v>53</v>
      </c>
      <c r="C41" s="256" t="s">
        <v>479</v>
      </c>
      <c r="D41" s="280" t="s">
        <v>480</v>
      </c>
      <c r="E41" s="255" t="s">
        <v>453</v>
      </c>
      <c r="F41" s="255">
        <v>796</v>
      </c>
      <c r="G41" s="255" t="s">
        <v>37</v>
      </c>
      <c r="H41" s="255">
        <v>471</v>
      </c>
      <c r="I41" s="255">
        <v>32425000000</v>
      </c>
      <c r="J41" s="255" t="s">
        <v>477</v>
      </c>
      <c r="K41" s="273">
        <v>131530</v>
      </c>
      <c r="L41" s="261" t="s">
        <v>460</v>
      </c>
      <c r="M41" s="255">
        <v>2013</v>
      </c>
      <c r="N41" s="255" t="s">
        <v>56</v>
      </c>
      <c r="O41" s="255" t="s">
        <v>457</v>
      </c>
    </row>
    <row r="42" spans="1:16" s="100" customFormat="1" ht="25.5">
      <c r="A42" s="254">
        <v>12</v>
      </c>
      <c r="B42" s="255" t="s">
        <v>53</v>
      </c>
      <c r="C42" s="256">
        <v>2944020</v>
      </c>
      <c r="D42" s="280" t="s">
        <v>481</v>
      </c>
      <c r="E42" s="255" t="s">
        <v>453</v>
      </c>
      <c r="F42" s="255">
        <v>796</v>
      </c>
      <c r="G42" s="255" t="s">
        <v>37</v>
      </c>
      <c r="H42" s="255">
        <v>32</v>
      </c>
      <c r="I42" s="255">
        <v>32425000000</v>
      </c>
      <c r="J42" s="255" t="s">
        <v>456</v>
      </c>
      <c r="K42" s="273">
        <v>52130</v>
      </c>
      <c r="L42" s="261" t="s">
        <v>482</v>
      </c>
      <c r="M42" s="255">
        <v>2013</v>
      </c>
      <c r="N42" s="255" t="s">
        <v>56</v>
      </c>
      <c r="O42" s="255" t="s">
        <v>457</v>
      </c>
    </row>
    <row r="43" spans="1:16" s="100" customFormat="1" ht="38.25">
      <c r="A43" s="254">
        <v>13</v>
      </c>
      <c r="B43" s="255" t="s">
        <v>53</v>
      </c>
      <c r="C43" s="256">
        <v>7422090</v>
      </c>
      <c r="D43" s="281" t="s">
        <v>483</v>
      </c>
      <c r="E43" s="255" t="s">
        <v>453</v>
      </c>
      <c r="F43" s="255">
        <v>796</v>
      </c>
      <c r="G43" s="255" t="s">
        <v>37</v>
      </c>
      <c r="H43" s="255">
        <v>12</v>
      </c>
      <c r="I43" s="255">
        <v>32425000000</v>
      </c>
      <c r="J43" s="255" t="s">
        <v>456</v>
      </c>
      <c r="K43" s="273">
        <v>106480</v>
      </c>
      <c r="L43" s="261" t="s">
        <v>482</v>
      </c>
      <c r="M43" s="255">
        <v>2013</v>
      </c>
      <c r="N43" s="255" t="s">
        <v>56</v>
      </c>
      <c r="O43" s="255" t="s">
        <v>457</v>
      </c>
    </row>
    <row r="44" spans="1:16" s="100" customFormat="1" ht="25.5">
      <c r="A44" s="254">
        <v>14</v>
      </c>
      <c r="B44" s="255" t="s">
        <v>53</v>
      </c>
      <c r="C44" s="256">
        <v>9010020</v>
      </c>
      <c r="D44" s="280" t="s">
        <v>484</v>
      </c>
      <c r="E44" s="255" t="s">
        <v>453</v>
      </c>
      <c r="F44" s="255">
        <v>113</v>
      </c>
      <c r="G44" s="255" t="s">
        <v>485</v>
      </c>
      <c r="H44" s="255">
        <v>56</v>
      </c>
      <c r="I44" s="255">
        <v>32425000000</v>
      </c>
      <c r="J44" s="255" t="s">
        <v>456</v>
      </c>
      <c r="K44" s="273">
        <v>54000</v>
      </c>
      <c r="L44" s="261" t="s">
        <v>460</v>
      </c>
      <c r="M44" s="255">
        <v>2013</v>
      </c>
      <c r="N44" s="255" t="s">
        <v>465</v>
      </c>
      <c r="O44" s="255" t="s">
        <v>457</v>
      </c>
    </row>
    <row r="45" spans="1:16" s="100" customFormat="1" ht="25.5">
      <c r="A45" s="254">
        <v>15</v>
      </c>
      <c r="B45" s="282" t="s">
        <v>53</v>
      </c>
      <c r="C45" s="283">
        <v>9010020</v>
      </c>
      <c r="D45" s="284" t="s">
        <v>486</v>
      </c>
      <c r="E45" s="282" t="s">
        <v>453</v>
      </c>
      <c r="F45" s="282">
        <v>168</v>
      </c>
      <c r="G45" s="282" t="s">
        <v>487</v>
      </c>
      <c r="H45" s="282">
        <v>1</v>
      </c>
      <c r="I45" s="282">
        <v>32425000000</v>
      </c>
      <c r="J45" s="282" t="s">
        <v>456</v>
      </c>
      <c r="K45" s="285">
        <v>25000</v>
      </c>
      <c r="L45" s="286" t="s">
        <v>460</v>
      </c>
      <c r="M45" s="282">
        <v>2013</v>
      </c>
      <c r="N45" s="255" t="s">
        <v>465</v>
      </c>
      <c r="O45" s="282" t="s">
        <v>457</v>
      </c>
    </row>
    <row r="46" spans="1:16">
      <c r="A46" s="287"/>
      <c r="B46" s="288"/>
      <c r="C46" s="289"/>
      <c r="D46" s="288"/>
      <c r="E46" s="290"/>
      <c r="F46" s="288"/>
      <c r="G46" s="288"/>
      <c r="H46" s="288"/>
      <c r="I46" s="290"/>
      <c r="J46" s="288"/>
      <c r="K46" s="291">
        <f>SUM(K39:K45)</f>
        <v>762520</v>
      </c>
      <c r="L46" s="292"/>
      <c r="M46" s="288"/>
      <c r="N46" s="288"/>
      <c r="O46" s="293"/>
      <c r="P46" s="5"/>
    </row>
    <row r="47" spans="1:16">
      <c r="A47" s="265"/>
      <c r="B47" s="266"/>
      <c r="C47" s="267"/>
      <c r="D47" s="268" t="s">
        <v>488</v>
      </c>
      <c r="E47" s="266"/>
      <c r="F47" s="266"/>
      <c r="G47" s="266"/>
      <c r="H47" s="266"/>
      <c r="I47" s="266"/>
      <c r="J47" s="266"/>
      <c r="K47" s="269"/>
      <c r="L47" s="270"/>
      <c r="M47" s="266"/>
      <c r="N47" s="266"/>
      <c r="O47" s="266"/>
      <c r="P47" s="5"/>
    </row>
    <row r="48" spans="1:16" s="100" customFormat="1">
      <c r="A48" s="254">
        <v>16</v>
      </c>
      <c r="B48" s="255" t="s">
        <v>53</v>
      </c>
      <c r="C48" s="256"/>
      <c r="D48" s="279" t="s">
        <v>489</v>
      </c>
      <c r="E48" s="255" t="s">
        <v>453</v>
      </c>
      <c r="F48" s="255"/>
      <c r="G48" s="255" t="s">
        <v>46</v>
      </c>
      <c r="H48" s="294">
        <v>8000</v>
      </c>
      <c r="I48" s="255">
        <v>32425000000</v>
      </c>
      <c r="J48" s="255" t="s">
        <v>456</v>
      </c>
      <c r="K48" s="273">
        <v>10593.22</v>
      </c>
      <c r="L48" s="261" t="s">
        <v>224</v>
      </c>
      <c r="M48" s="255" t="s">
        <v>332</v>
      </c>
      <c r="N48" s="255" t="s">
        <v>56</v>
      </c>
      <c r="O48" s="255" t="s">
        <v>457</v>
      </c>
    </row>
    <row r="49" spans="1:16" s="100" customFormat="1" ht="25.5">
      <c r="A49" s="254">
        <v>17</v>
      </c>
      <c r="B49" s="255" t="s">
        <v>53</v>
      </c>
      <c r="C49" s="256"/>
      <c r="D49" s="279" t="s">
        <v>490</v>
      </c>
      <c r="E49" s="255" t="s">
        <v>453</v>
      </c>
      <c r="F49" s="255"/>
      <c r="G49" s="255" t="s">
        <v>454</v>
      </c>
      <c r="H49" s="294">
        <v>1</v>
      </c>
      <c r="I49" s="255">
        <v>32425000000</v>
      </c>
      <c r="J49" s="255" t="s">
        <v>456</v>
      </c>
      <c r="K49" s="273">
        <v>17966.099999999999</v>
      </c>
      <c r="L49" s="261" t="s">
        <v>224</v>
      </c>
      <c r="M49" s="255" t="s">
        <v>332</v>
      </c>
      <c r="N49" s="255" t="s">
        <v>56</v>
      </c>
      <c r="O49" s="255" t="s">
        <v>457</v>
      </c>
    </row>
    <row r="50" spans="1:16">
      <c r="A50" s="265"/>
      <c r="B50" s="268"/>
      <c r="C50" s="276"/>
      <c r="D50" s="268"/>
      <c r="E50" s="268"/>
      <c r="F50" s="268"/>
      <c r="G50" s="268"/>
      <c r="H50" s="268"/>
      <c r="I50" s="268"/>
      <c r="J50" s="268"/>
      <c r="K50" s="269">
        <f>SUM(K48:K49)</f>
        <v>28559.32</v>
      </c>
      <c r="L50" s="277"/>
      <c r="M50" s="268"/>
      <c r="N50" s="268"/>
      <c r="O50" s="266"/>
      <c r="P50" s="5"/>
    </row>
    <row r="51" spans="1:16">
      <c r="A51" s="265"/>
      <c r="B51" s="268"/>
      <c r="C51" s="276"/>
      <c r="D51" s="268" t="s">
        <v>491</v>
      </c>
      <c r="E51" s="268"/>
      <c r="F51" s="268"/>
      <c r="G51" s="268"/>
      <c r="H51" s="268"/>
      <c r="I51" s="268"/>
      <c r="J51" s="268"/>
      <c r="K51" s="269"/>
      <c r="L51" s="277"/>
      <c r="M51" s="268"/>
      <c r="N51" s="268"/>
      <c r="O51" s="266"/>
      <c r="P51" s="5"/>
    </row>
    <row r="52" spans="1:16" s="100" customFormat="1" ht="140.25">
      <c r="A52" s="254">
        <v>18</v>
      </c>
      <c r="B52" s="255" t="s">
        <v>53</v>
      </c>
      <c r="C52" s="256">
        <v>7500000</v>
      </c>
      <c r="D52" s="280" t="s">
        <v>492</v>
      </c>
      <c r="E52" s="255" t="s">
        <v>453</v>
      </c>
      <c r="F52" s="255">
        <v>796</v>
      </c>
      <c r="G52" s="255" t="s">
        <v>37</v>
      </c>
      <c r="H52" s="255">
        <v>1</v>
      </c>
      <c r="I52" s="255">
        <v>32425000000</v>
      </c>
      <c r="J52" s="255" t="s">
        <v>456</v>
      </c>
      <c r="K52" s="273">
        <v>708000</v>
      </c>
      <c r="L52" s="261" t="s">
        <v>474</v>
      </c>
      <c r="M52" s="255">
        <v>2013</v>
      </c>
      <c r="N52" s="255" t="s">
        <v>56</v>
      </c>
      <c r="O52" s="255" t="s">
        <v>461</v>
      </c>
    </row>
    <row r="53" spans="1:16">
      <c r="A53" s="265"/>
      <c r="B53" s="268"/>
      <c r="C53" s="276"/>
      <c r="D53" s="268"/>
      <c r="E53" s="268"/>
      <c r="F53" s="268"/>
      <c r="G53" s="268"/>
      <c r="H53" s="268"/>
      <c r="I53" s="268"/>
      <c r="J53" s="268"/>
      <c r="K53" s="269">
        <f>K52</f>
        <v>708000</v>
      </c>
      <c r="L53" s="277"/>
      <c r="M53" s="268"/>
      <c r="N53" s="268"/>
      <c r="O53" s="266"/>
      <c r="P53" s="5"/>
    </row>
    <row r="54" spans="1:16">
      <c r="A54" s="265"/>
      <c r="B54" s="266"/>
      <c r="C54" s="267"/>
      <c r="D54" s="295" t="s">
        <v>493</v>
      </c>
      <c r="E54" s="296"/>
      <c r="F54" s="266"/>
      <c r="G54" s="266"/>
      <c r="H54" s="296"/>
      <c r="I54" s="266"/>
      <c r="J54" s="266"/>
      <c r="K54" s="297"/>
      <c r="L54" s="270"/>
      <c r="M54" s="266"/>
      <c r="N54" s="266"/>
      <c r="O54" s="266"/>
      <c r="P54" s="5"/>
    </row>
    <row r="55" spans="1:16" s="100" customFormat="1" ht="25.5">
      <c r="A55" s="254">
        <v>19</v>
      </c>
      <c r="B55" s="255" t="s">
        <v>53</v>
      </c>
      <c r="C55" s="256">
        <v>1725020</v>
      </c>
      <c r="D55" s="298" t="s">
        <v>494</v>
      </c>
      <c r="E55" s="255" t="s">
        <v>453</v>
      </c>
      <c r="F55" s="255">
        <v>166</v>
      </c>
      <c r="G55" s="255" t="s">
        <v>41</v>
      </c>
      <c r="H55" s="259">
        <v>1073</v>
      </c>
      <c r="I55" s="255">
        <v>32425000000</v>
      </c>
      <c r="J55" s="255" t="s">
        <v>456</v>
      </c>
      <c r="K55" s="273">
        <v>29000</v>
      </c>
      <c r="L55" s="261" t="s">
        <v>474</v>
      </c>
      <c r="M55" s="255" t="s">
        <v>495</v>
      </c>
      <c r="N55" s="255" t="s">
        <v>56</v>
      </c>
      <c r="O55" s="255" t="s">
        <v>457</v>
      </c>
    </row>
    <row r="56" spans="1:16" s="100" customFormat="1" ht="25.5">
      <c r="A56" s="254">
        <v>20</v>
      </c>
      <c r="B56" s="255" t="s">
        <v>53</v>
      </c>
      <c r="C56" s="256">
        <v>3116030</v>
      </c>
      <c r="D56" s="299" t="s">
        <v>496</v>
      </c>
      <c r="E56" s="255" t="s">
        <v>453</v>
      </c>
      <c r="F56" s="255">
        <v>796</v>
      </c>
      <c r="G56" s="255" t="s">
        <v>46</v>
      </c>
      <c r="H56" s="259">
        <v>385</v>
      </c>
      <c r="I56" s="255">
        <v>32425000000</v>
      </c>
      <c r="J56" s="255" t="s">
        <v>456</v>
      </c>
      <c r="K56" s="273">
        <v>145100</v>
      </c>
      <c r="L56" s="261" t="s">
        <v>474</v>
      </c>
      <c r="M56" s="255" t="s">
        <v>495</v>
      </c>
      <c r="N56" s="255" t="s">
        <v>56</v>
      </c>
      <c r="O56" s="255" t="s">
        <v>461</v>
      </c>
    </row>
    <row r="57" spans="1:16" s="100" customFormat="1" ht="25.5">
      <c r="A57" s="254">
        <v>21</v>
      </c>
      <c r="B57" s="255" t="s">
        <v>53</v>
      </c>
      <c r="C57" s="256">
        <v>5143020</v>
      </c>
      <c r="D57" s="299" t="s">
        <v>497</v>
      </c>
      <c r="E57" s="255" t="s">
        <v>453</v>
      </c>
      <c r="F57" s="255">
        <v>166</v>
      </c>
      <c r="G57" s="255" t="s">
        <v>41</v>
      </c>
      <c r="H57" s="259">
        <v>1548</v>
      </c>
      <c r="I57" s="300">
        <v>32425000000</v>
      </c>
      <c r="J57" s="255" t="s">
        <v>456</v>
      </c>
      <c r="K57" s="273">
        <v>115500</v>
      </c>
      <c r="L57" s="261" t="s">
        <v>474</v>
      </c>
      <c r="M57" s="255" t="s">
        <v>495</v>
      </c>
      <c r="N57" s="255" t="s">
        <v>56</v>
      </c>
      <c r="O57" s="255" t="s">
        <v>461</v>
      </c>
    </row>
    <row r="58" spans="1:16" s="100" customFormat="1" ht="25.5">
      <c r="A58" s="254">
        <v>22</v>
      </c>
      <c r="B58" s="255" t="s">
        <v>53</v>
      </c>
      <c r="C58" s="256">
        <v>5143020</v>
      </c>
      <c r="D58" s="299" t="s">
        <v>498</v>
      </c>
      <c r="E58" s="255" t="s">
        <v>453</v>
      </c>
      <c r="F58" s="255">
        <v>166</v>
      </c>
      <c r="G58" s="255" t="s">
        <v>41</v>
      </c>
      <c r="H58" s="259">
        <v>10</v>
      </c>
      <c r="I58" s="300">
        <v>32425000000</v>
      </c>
      <c r="J58" s="255" t="s">
        <v>456</v>
      </c>
      <c r="K58" s="273">
        <v>1300</v>
      </c>
      <c r="L58" s="261" t="s">
        <v>474</v>
      </c>
      <c r="M58" s="255" t="s">
        <v>495</v>
      </c>
      <c r="N58" s="255" t="s">
        <v>56</v>
      </c>
      <c r="O58" s="255" t="s">
        <v>457</v>
      </c>
    </row>
    <row r="59" spans="1:16" s="100" customFormat="1" ht="38.25">
      <c r="A59" s="254">
        <v>23</v>
      </c>
      <c r="B59" s="255" t="s">
        <v>53</v>
      </c>
      <c r="C59" s="256">
        <v>3190000</v>
      </c>
      <c r="D59" s="299" t="s">
        <v>499</v>
      </c>
      <c r="E59" s="255" t="s">
        <v>453</v>
      </c>
      <c r="F59" s="255">
        <v>796</v>
      </c>
      <c r="G59" s="255" t="s">
        <v>46</v>
      </c>
      <c r="H59" s="259">
        <v>1</v>
      </c>
      <c r="I59" s="255">
        <v>32425000000</v>
      </c>
      <c r="J59" s="255" t="s">
        <v>456</v>
      </c>
      <c r="K59" s="273">
        <v>177970</v>
      </c>
      <c r="L59" s="261" t="s">
        <v>474</v>
      </c>
      <c r="M59" s="255" t="s">
        <v>495</v>
      </c>
      <c r="N59" s="255" t="s">
        <v>56</v>
      </c>
      <c r="O59" s="255" t="s">
        <v>461</v>
      </c>
    </row>
    <row r="60" spans="1:16" s="100" customFormat="1" ht="25.5">
      <c r="A60" s="254">
        <v>24</v>
      </c>
      <c r="B60" s="255" t="s">
        <v>53</v>
      </c>
      <c r="C60" s="256">
        <v>3190000</v>
      </c>
      <c r="D60" s="299" t="s">
        <v>500</v>
      </c>
      <c r="E60" s="255" t="s">
        <v>453</v>
      </c>
      <c r="F60" s="255">
        <v>796</v>
      </c>
      <c r="G60" s="255" t="s">
        <v>46</v>
      </c>
      <c r="H60" s="259">
        <v>474</v>
      </c>
      <c r="I60" s="255">
        <v>32425000000</v>
      </c>
      <c r="J60" s="255" t="s">
        <v>456</v>
      </c>
      <c r="K60" s="273">
        <v>148410</v>
      </c>
      <c r="L60" s="261" t="s">
        <v>474</v>
      </c>
      <c r="M60" s="255" t="s">
        <v>495</v>
      </c>
      <c r="N60" s="255" t="s">
        <v>56</v>
      </c>
      <c r="O60" s="255" t="s">
        <v>457</v>
      </c>
    </row>
    <row r="61" spans="1:16" s="100" customFormat="1" ht="25.5">
      <c r="A61" s="254">
        <v>25</v>
      </c>
      <c r="B61" s="255" t="s">
        <v>53</v>
      </c>
      <c r="C61" s="256">
        <v>3190000</v>
      </c>
      <c r="D61" s="299" t="s">
        <v>501</v>
      </c>
      <c r="E61" s="255" t="s">
        <v>453</v>
      </c>
      <c r="F61" s="255">
        <v>796</v>
      </c>
      <c r="G61" s="255" t="s">
        <v>46</v>
      </c>
      <c r="H61" s="259">
        <v>342</v>
      </c>
      <c r="I61" s="255">
        <v>32425000000</v>
      </c>
      <c r="J61" s="255" t="s">
        <v>456</v>
      </c>
      <c r="K61" s="273">
        <v>400100</v>
      </c>
      <c r="L61" s="261" t="s">
        <v>474</v>
      </c>
      <c r="M61" s="255" t="s">
        <v>495</v>
      </c>
      <c r="N61" s="255" t="s">
        <v>56</v>
      </c>
      <c r="O61" s="255" t="s">
        <v>502</v>
      </c>
    </row>
    <row r="62" spans="1:16" s="100" customFormat="1" ht="25.5">
      <c r="A62" s="254">
        <v>26</v>
      </c>
      <c r="B62" s="255" t="s">
        <v>53</v>
      </c>
      <c r="C62" s="256">
        <v>2320050</v>
      </c>
      <c r="D62" s="299" t="s">
        <v>503</v>
      </c>
      <c r="E62" s="255" t="s">
        <v>453</v>
      </c>
      <c r="F62" s="255">
        <v>168</v>
      </c>
      <c r="G62" s="255" t="s">
        <v>487</v>
      </c>
      <c r="H62" s="259">
        <v>9.6</v>
      </c>
      <c r="I62" s="255">
        <v>32425000000</v>
      </c>
      <c r="J62" s="255" t="s">
        <v>456</v>
      </c>
      <c r="K62" s="273">
        <v>606000</v>
      </c>
      <c r="L62" s="261" t="s">
        <v>474</v>
      </c>
      <c r="M62" s="255" t="s">
        <v>495</v>
      </c>
      <c r="N62" s="255" t="s">
        <v>56</v>
      </c>
      <c r="O62" s="255" t="s">
        <v>457</v>
      </c>
    </row>
    <row r="63" spans="1:16" s="100" customFormat="1" ht="25.5">
      <c r="A63" s="254">
        <v>27</v>
      </c>
      <c r="B63" s="255" t="s">
        <v>53</v>
      </c>
      <c r="C63" s="256">
        <v>3190000</v>
      </c>
      <c r="D63" s="299" t="s">
        <v>504</v>
      </c>
      <c r="E63" s="255" t="s">
        <v>453</v>
      </c>
      <c r="F63" s="255">
        <v>796</v>
      </c>
      <c r="G63" s="255" t="s">
        <v>46</v>
      </c>
      <c r="H63" s="259">
        <v>314</v>
      </c>
      <c r="I63" s="255">
        <v>32425000000</v>
      </c>
      <c r="J63" s="255" t="s">
        <v>456</v>
      </c>
      <c r="K63" s="273">
        <v>65800</v>
      </c>
      <c r="L63" s="261" t="s">
        <v>474</v>
      </c>
      <c r="M63" s="255" t="s">
        <v>495</v>
      </c>
      <c r="N63" s="255" t="s">
        <v>56</v>
      </c>
      <c r="O63" s="255" t="s">
        <v>457</v>
      </c>
    </row>
    <row r="64" spans="1:16" s="100" customFormat="1" ht="25.5">
      <c r="A64" s="254">
        <v>28</v>
      </c>
      <c r="B64" s="255" t="s">
        <v>53</v>
      </c>
      <c r="C64" s="256">
        <v>3190000</v>
      </c>
      <c r="D64" s="299" t="s">
        <v>505</v>
      </c>
      <c r="E64" s="255" t="s">
        <v>453</v>
      </c>
      <c r="F64" s="255">
        <v>796</v>
      </c>
      <c r="G64" s="255" t="s">
        <v>46</v>
      </c>
      <c r="H64" s="259">
        <v>15</v>
      </c>
      <c r="I64" s="255">
        <v>32425000000</v>
      </c>
      <c r="J64" s="255" t="s">
        <v>456</v>
      </c>
      <c r="K64" s="273">
        <v>35300</v>
      </c>
      <c r="L64" s="261" t="s">
        <v>474</v>
      </c>
      <c r="M64" s="255" t="s">
        <v>495</v>
      </c>
      <c r="N64" s="255" t="s">
        <v>56</v>
      </c>
      <c r="O64" s="255" t="s">
        <v>457</v>
      </c>
    </row>
    <row r="65" spans="1:17" s="100" customFormat="1" ht="25.5">
      <c r="A65" s="254">
        <v>29</v>
      </c>
      <c r="B65" s="255" t="s">
        <v>53</v>
      </c>
      <c r="C65" s="256">
        <v>3116030</v>
      </c>
      <c r="D65" s="299" t="s">
        <v>506</v>
      </c>
      <c r="E65" s="255" t="s">
        <v>453</v>
      </c>
      <c r="F65" s="255">
        <v>166</v>
      </c>
      <c r="G65" s="255" t="s">
        <v>41</v>
      </c>
      <c r="H65" s="259">
        <v>383.4</v>
      </c>
      <c r="I65" s="255">
        <v>32425000000</v>
      </c>
      <c r="J65" s="255" t="s">
        <v>456</v>
      </c>
      <c r="K65" s="273">
        <v>17000</v>
      </c>
      <c r="L65" s="261" t="s">
        <v>474</v>
      </c>
      <c r="M65" s="255" t="s">
        <v>495</v>
      </c>
      <c r="N65" s="255" t="s">
        <v>56</v>
      </c>
      <c r="O65" s="255" t="s">
        <v>457</v>
      </c>
    </row>
    <row r="66" spans="1:17" s="100" customFormat="1" ht="25.5">
      <c r="A66" s="254">
        <v>30</v>
      </c>
      <c r="B66" s="255" t="s">
        <v>53</v>
      </c>
      <c r="C66" s="256">
        <v>2519000</v>
      </c>
      <c r="D66" s="299" t="s">
        <v>507</v>
      </c>
      <c r="E66" s="255" t="s">
        <v>453</v>
      </c>
      <c r="F66" s="255">
        <v>166</v>
      </c>
      <c r="G66" s="255" t="s">
        <v>41</v>
      </c>
      <c r="H66" s="259">
        <v>244</v>
      </c>
      <c r="I66" s="255">
        <v>32425000000</v>
      </c>
      <c r="J66" s="255" t="s">
        <v>456</v>
      </c>
      <c r="K66" s="273">
        <v>76100</v>
      </c>
      <c r="L66" s="261" t="s">
        <v>474</v>
      </c>
      <c r="M66" s="255" t="s">
        <v>495</v>
      </c>
      <c r="N66" s="255" t="s">
        <v>56</v>
      </c>
      <c r="O66" s="255" t="s">
        <v>461</v>
      </c>
    </row>
    <row r="67" spans="1:17" s="100" customFormat="1" ht="25.5">
      <c r="A67" s="254">
        <v>31</v>
      </c>
      <c r="B67" s="255" t="s">
        <v>53</v>
      </c>
      <c r="C67" s="256">
        <v>2100000</v>
      </c>
      <c r="D67" s="299" t="s">
        <v>508</v>
      </c>
      <c r="E67" s="255" t="s">
        <v>453</v>
      </c>
      <c r="F67" s="255">
        <v>166</v>
      </c>
      <c r="G67" s="255" t="s">
        <v>41</v>
      </c>
      <c r="H67" s="259">
        <v>145</v>
      </c>
      <c r="I67" s="255">
        <v>32425000000</v>
      </c>
      <c r="J67" s="255" t="s">
        <v>456</v>
      </c>
      <c r="K67" s="273">
        <v>12000</v>
      </c>
      <c r="L67" s="261" t="s">
        <v>474</v>
      </c>
      <c r="M67" s="255" t="s">
        <v>495</v>
      </c>
      <c r="N67" s="255" t="s">
        <v>56</v>
      </c>
      <c r="O67" s="255" t="s">
        <v>457</v>
      </c>
    </row>
    <row r="68" spans="1:17" s="100" customFormat="1" ht="25.5">
      <c r="A68" s="254">
        <v>32</v>
      </c>
      <c r="B68" s="255" t="s">
        <v>53</v>
      </c>
      <c r="C68" s="256">
        <v>2714030</v>
      </c>
      <c r="D68" s="299" t="s">
        <v>509</v>
      </c>
      <c r="E68" s="255" t="s">
        <v>453</v>
      </c>
      <c r="F68" s="255">
        <v>166</v>
      </c>
      <c r="G68" s="255" t="s">
        <v>41</v>
      </c>
      <c r="H68" s="259">
        <v>61</v>
      </c>
      <c r="I68" s="255">
        <v>32425000000</v>
      </c>
      <c r="J68" s="255" t="s">
        <v>456</v>
      </c>
      <c r="K68" s="273">
        <v>12000</v>
      </c>
      <c r="L68" s="261" t="s">
        <v>474</v>
      </c>
      <c r="M68" s="255" t="s">
        <v>495</v>
      </c>
      <c r="N68" s="255" t="s">
        <v>56</v>
      </c>
      <c r="O68" s="255" t="s">
        <v>457</v>
      </c>
    </row>
    <row r="69" spans="1:17" s="100" customFormat="1" ht="25.5">
      <c r="A69" s="254">
        <v>33</v>
      </c>
      <c r="B69" s="255" t="s">
        <v>53</v>
      </c>
      <c r="C69" s="256">
        <v>5030090</v>
      </c>
      <c r="D69" s="299" t="s">
        <v>510</v>
      </c>
      <c r="E69" s="255" t="s">
        <v>453</v>
      </c>
      <c r="F69" s="255">
        <v>796</v>
      </c>
      <c r="G69" s="255" t="s">
        <v>46</v>
      </c>
      <c r="H69" s="259">
        <v>834</v>
      </c>
      <c r="I69" s="255">
        <v>32425000000</v>
      </c>
      <c r="J69" s="255" t="s">
        <v>456</v>
      </c>
      <c r="K69" s="273">
        <v>786200</v>
      </c>
      <c r="L69" s="261" t="s">
        <v>474</v>
      </c>
      <c r="M69" s="255" t="s">
        <v>495</v>
      </c>
      <c r="N69" s="255" t="s">
        <v>56</v>
      </c>
      <c r="O69" s="255" t="s">
        <v>461</v>
      </c>
    </row>
    <row r="70" spans="1:17" s="100" customFormat="1" ht="25.5">
      <c r="A70" s="254">
        <v>34</v>
      </c>
      <c r="B70" s="255" t="s">
        <v>53</v>
      </c>
      <c r="C70" s="256">
        <v>3150010</v>
      </c>
      <c r="D70" s="299" t="s">
        <v>511</v>
      </c>
      <c r="E70" s="255" t="s">
        <v>453</v>
      </c>
      <c r="F70" s="255">
        <v>796</v>
      </c>
      <c r="G70" s="255" t="s">
        <v>46</v>
      </c>
      <c r="H70" s="259">
        <v>130</v>
      </c>
      <c r="I70" s="255">
        <v>32425000000</v>
      </c>
      <c r="J70" s="255" t="s">
        <v>456</v>
      </c>
      <c r="K70" s="273">
        <v>10500</v>
      </c>
      <c r="L70" s="261" t="s">
        <v>474</v>
      </c>
      <c r="M70" s="255" t="s">
        <v>495</v>
      </c>
      <c r="N70" s="255" t="s">
        <v>56</v>
      </c>
      <c r="O70" s="255" t="s">
        <v>457</v>
      </c>
    </row>
    <row r="71" spans="1:17" s="100" customFormat="1" ht="25.5">
      <c r="A71" s="254">
        <v>35</v>
      </c>
      <c r="B71" s="255" t="s">
        <v>53</v>
      </c>
      <c r="C71" s="256">
        <v>3150030</v>
      </c>
      <c r="D71" s="299" t="s">
        <v>512</v>
      </c>
      <c r="E71" s="255" t="s">
        <v>453</v>
      </c>
      <c r="F71" s="255">
        <v>796</v>
      </c>
      <c r="G71" s="255" t="s">
        <v>46</v>
      </c>
      <c r="H71" s="259">
        <v>22</v>
      </c>
      <c r="I71" s="255">
        <v>32425000000</v>
      </c>
      <c r="J71" s="255" t="s">
        <v>456</v>
      </c>
      <c r="K71" s="273">
        <v>11148</v>
      </c>
      <c r="L71" s="261" t="s">
        <v>474</v>
      </c>
      <c r="M71" s="255" t="s">
        <v>495</v>
      </c>
      <c r="N71" s="255" t="s">
        <v>56</v>
      </c>
      <c r="O71" s="255" t="s">
        <v>457</v>
      </c>
    </row>
    <row r="72" spans="1:17" s="100" customFormat="1" ht="25.5">
      <c r="A72" s="254">
        <v>36</v>
      </c>
      <c r="B72" s="255" t="s">
        <v>53</v>
      </c>
      <c r="C72" s="256">
        <v>3211023</v>
      </c>
      <c r="D72" s="299" t="s">
        <v>513</v>
      </c>
      <c r="E72" s="255" t="s">
        <v>453</v>
      </c>
      <c r="F72" s="255">
        <v>796</v>
      </c>
      <c r="G72" s="255" t="s">
        <v>46</v>
      </c>
      <c r="H72" s="259">
        <v>600</v>
      </c>
      <c r="I72" s="255">
        <v>32425000000</v>
      </c>
      <c r="J72" s="255" t="s">
        <v>456</v>
      </c>
      <c r="K72" s="273">
        <v>10878</v>
      </c>
      <c r="L72" s="261" t="s">
        <v>474</v>
      </c>
      <c r="M72" s="255" t="s">
        <v>495</v>
      </c>
      <c r="N72" s="255" t="s">
        <v>56</v>
      </c>
      <c r="O72" s="255" t="s">
        <v>457</v>
      </c>
    </row>
    <row r="73" spans="1:17" s="100" customFormat="1" ht="25.5">
      <c r="A73" s="254">
        <v>37</v>
      </c>
      <c r="B73" s="255" t="s">
        <v>53</v>
      </c>
      <c r="C73" s="256">
        <v>1724146</v>
      </c>
      <c r="D73" s="299" t="s">
        <v>514</v>
      </c>
      <c r="E73" s="255" t="s">
        <v>453</v>
      </c>
      <c r="F73" s="255">
        <v>796</v>
      </c>
      <c r="G73" s="255" t="s">
        <v>42</v>
      </c>
      <c r="H73" s="259">
        <v>2000</v>
      </c>
      <c r="I73" s="255">
        <v>32425000000</v>
      </c>
      <c r="J73" s="255" t="s">
        <v>456</v>
      </c>
      <c r="K73" s="273">
        <v>6180</v>
      </c>
      <c r="L73" s="261">
        <v>41307</v>
      </c>
      <c r="M73" s="301" t="s">
        <v>464</v>
      </c>
      <c r="N73" s="255" t="s">
        <v>56</v>
      </c>
      <c r="O73" s="255" t="s">
        <v>457</v>
      </c>
    </row>
    <row r="74" spans="1:17" s="303" customFormat="1">
      <c r="A74" s="254">
        <v>38</v>
      </c>
      <c r="B74" s="255" t="s">
        <v>53</v>
      </c>
      <c r="C74" s="256">
        <v>1724146</v>
      </c>
      <c r="D74" s="299" t="s">
        <v>515</v>
      </c>
      <c r="E74" s="255" t="s">
        <v>453</v>
      </c>
      <c r="F74" s="255">
        <v>796</v>
      </c>
      <c r="G74" s="255" t="s">
        <v>46</v>
      </c>
      <c r="H74" s="259">
        <v>3</v>
      </c>
      <c r="I74" s="255">
        <v>32425000000</v>
      </c>
      <c r="J74" s="255" t="s">
        <v>456</v>
      </c>
      <c r="K74" s="273">
        <v>495</v>
      </c>
      <c r="L74" s="261" t="s">
        <v>224</v>
      </c>
      <c r="M74" s="255" t="s">
        <v>516</v>
      </c>
      <c r="N74" s="255" t="s">
        <v>56</v>
      </c>
      <c r="O74" s="255" t="s">
        <v>457</v>
      </c>
      <c r="P74" s="302"/>
      <c r="Q74" s="302"/>
    </row>
    <row r="75" spans="1:17" s="303" customFormat="1">
      <c r="A75" s="254">
        <v>39</v>
      </c>
      <c r="B75" s="255" t="s">
        <v>53</v>
      </c>
      <c r="C75" s="256">
        <v>1724146</v>
      </c>
      <c r="D75" s="299" t="s">
        <v>517</v>
      </c>
      <c r="E75" s="255" t="s">
        <v>453</v>
      </c>
      <c r="F75" s="255">
        <v>796</v>
      </c>
      <c r="G75" s="255" t="s">
        <v>46</v>
      </c>
      <c r="H75" s="259">
        <v>8</v>
      </c>
      <c r="I75" s="255">
        <v>32425000000</v>
      </c>
      <c r="J75" s="255" t="s">
        <v>456</v>
      </c>
      <c r="K75" s="273">
        <v>122</v>
      </c>
      <c r="L75" s="261" t="s">
        <v>224</v>
      </c>
      <c r="M75" s="301" t="s">
        <v>516</v>
      </c>
      <c r="N75" s="255" t="s">
        <v>56</v>
      </c>
      <c r="O75" s="255" t="s">
        <v>457</v>
      </c>
      <c r="P75" s="302"/>
      <c r="Q75" s="302"/>
    </row>
    <row r="76" spans="1:17" s="303" customFormat="1" ht="25.5">
      <c r="A76" s="254">
        <v>40</v>
      </c>
      <c r="B76" s="255" t="s">
        <v>53</v>
      </c>
      <c r="C76" s="256">
        <v>1724146</v>
      </c>
      <c r="D76" s="299" t="s">
        <v>518</v>
      </c>
      <c r="E76" s="255" t="s">
        <v>453</v>
      </c>
      <c r="F76" s="255">
        <v>796</v>
      </c>
      <c r="G76" s="255" t="s">
        <v>46</v>
      </c>
      <c r="H76" s="259">
        <v>1</v>
      </c>
      <c r="I76" s="255">
        <v>32425000000</v>
      </c>
      <c r="J76" s="255" t="s">
        <v>456</v>
      </c>
      <c r="K76" s="273">
        <v>75127.12</v>
      </c>
      <c r="L76" s="261" t="s">
        <v>519</v>
      </c>
      <c r="M76" s="255" t="s">
        <v>464</v>
      </c>
      <c r="N76" s="255" t="s">
        <v>56</v>
      </c>
      <c r="O76" s="255" t="s">
        <v>457</v>
      </c>
      <c r="P76" s="302"/>
      <c r="Q76" s="302"/>
    </row>
    <row r="77" spans="1:17" s="303" customFormat="1">
      <c r="A77" s="254">
        <v>41</v>
      </c>
      <c r="B77" s="255" t="s">
        <v>53</v>
      </c>
      <c r="C77" s="256">
        <v>1724146</v>
      </c>
      <c r="D77" s="299" t="s">
        <v>520</v>
      </c>
      <c r="E77" s="255" t="s">
        <v>453</v>
      </c>
      <c r="F77" s="255">
        <v>796</v>
      </c>
      <c r="G77" s="255" t="s">
        <v>42</v>
      </c>
      <c r="H77" s="259">
        <v>150</v>
      </c>
      <c r="I77" s="255">
        <v>32425000000</v>
      </c>
      <c r="J77" s="255" t="s">
        <v>456</v>
      </c>
      <c r="K77" s="273">
        <v>50644.07</v>
      </c>
      <c r="L77" s="261" t="s">
        <v>224</v>
      </c>
      <c r="M77" s="301" t="s">
        <v>332</v>
      </c>
      <c r="N77" s="255" t="s">
        <v>56</v>
      </c>
      <c r="O77" s="255" t="s">
        <v>457</v>
      </c>
      <c r="P77" s="302"/>
      <c r="Q77" s="302"/>
    </row>
    <row r="78" spans="1:17" s="303" customFormat="1" ht="25.5">
      <c r="A78" s="254">
        <v>42</v>
      </c>
      <c r="B78" s="255" t="s">
        <v>53</v>
      </c>
      <c r="C78" s="256">
        <v>1724146</v>
      </c>
      <c r="D78" s="299" t="s">
        <v>521</v>
      </c>
      <c r="E78" s="255" t="s">
        <v>453</v>
      </c>
      <c r="F78" s="255">
        <v>796</v>
      </c>
      <c r="G78" s="255" t="s">
        <v>46</v>
      </c>
      <c r="H78" s="259">
        <v>1</v>
      </c>
      <c r="I78" s="255">
        <v>32425000000</v>
      </c>
      <c r="J78" s="255" t="s">
        <v>456</v>
      </c>
      <c r="K78" s="273">
        <v>1440.67</v>
      </c>
      <c r="L78" s="261" t="s">
        <v>224</v>
      </c>
      <c r="M78" s="301" t="s">
        <v>332</v>
      </c>
      <c r="N78" s="255" t="s">
        <v>56</v>
      </c>
      <c r="O78" s="255" t="s">
        <v>457</v>
      </c>
      <c r="P78" s="302"/>
      <c r="Q78" s="302"/>
    </row>
    <row r="79" spans="1:17" s="303" customFormat="1">
      <c r="A79" s="254">
        <v>43</v>
      </c>
      <c r="B79" s="255" t="s">
        <v>53</v>
      </c>
      <c r="C79" s="256">
        <v>1724146</v>
      </c>
      <c r="D79" s="299" t="s">
        <v>522</v>
      </c>
      <c r="E79" s="255" t="s">
        <v>453</v>
      </c>
      <c r="F79" s="255">
        <v>796</v>
      </c>
      <c r="G79" s="255" t="s">
        <v>46</v>
      </c>
      <c r="H79" s="259">
        <v>1</v>
      </c>
      <c r="I79" s="255">
        <v>32425000000</v>
      </c>
      <c r="J79" s="255" t="s">
        <v>456</v>
      </c>
      <c r="K79" s="273">
        <v>1966.1</v>
      </c>
      <c r="L79" s="261" t="s">
        <v>224</v>
      </c>
      <c r="M79" s="301" t="s">
        <v>332</v>
      </c>
      <c r="N79" s="255" t="s">
        <v>56</v>
      </c>
      <c r="O79" s="255" t="s">
        <v>457</v>
      </c>
      <c r="P79" s="302"/>
      <c r="Q79" s="302"/>
    </row>
    <row r="80" spans="1:17" s="727" customFormat="1" ht="15.75">
      <c r="A80" s="308"/>
      <c r="B80" s="309"/>
      <c r="C80" s="310"/>
      <c r="D80" s="309"/>
      <c r="E80" s="309"/>
      <c r="F80" s="309"/>
      <c r="G80" s="309"/>
      <c r="H80" s="309"/>
      <c r="I80" s="309"/>
      <c r="J80" s="438"/>
      <c r="K80" s="438">
        <f>SUM(K55:K79)</f>
        <v>2796280.96</v>
      </c>
      <c r="L80" s="312"/>
      <c r="M80" s="309"/>
      <c r="N80" s="309"/>
      <c r="O80" s="313"/>
      <c r="P80" s="726"/>
    </row>
    <row r="81" spans="1:62" s="730" customFormat="1" ht="27" customHeight="1">
      <c r="A81" s="308"/>
      <c r="B81" s="309"/>
      <c r="C81" s="310"/>
      <c r="D81" s="309"/>
      <c r="E81" s="309"/>
      <c r="F81" s="309"/>
      <c r="G81" s="309"/>
      <c r="H81" s="309"/>
      <c r="I81" s="309"/>
      <c r="J81" s="438" t="s">
        <v>523</v>
      </c>
      <c r="K81" s="731">
        <f>K25+K28+K33+K37+K46+K50+K53+K80</f>
        <v>6041232.7799999993</v>
      </c>
      <c r="L81" s="312"/>
      <c r="M81" s="309"/>
      <c r="N81" s="309"/>
      <c r="O81" s="313"/>
      <c r="P81" s="729"/>
    </row>
    <row r="82" spans="1:62" s="9" customFormat="1" ht="13.5" customHeight="1">
      <c r="A82" s="985" t="s">
        <v>29</v>
      </c>
      <c r="B82" s="986"/>
      <c r="C82" s="986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</row>
    <row r="83" spans="1:62" s="9" customFormat="1" ht="13.5" customHeight="1">
      <c r="A83" s="308"/>
      <c r="B83" s="309"/>
      <c r="C83" s="310"/>
      <c r="D83" s="309" t="s">
        <v>462</v>
      </c>
      <c r="E83" s="309"/>
      <c r="F83" s="309"/>
      <c r="G83" s="309"/>
      <c r="H83" s="309"/>
      <c r="I83" s="309"/>
      <c r="J83" s="309"/>
      <c r="K83" s="311"/>
      <c r="L83" s="312"/>
      <c r="M83" s="309"/>
      <c r="N83" s="309"/>
      <c r="O83" s="31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</row>
    <row r="84" spans="1:62" s="75" customFormat="1" ht="44.25" customHeight="1">
      <c r="A84" s="315">
        <v>44</v>
      </c>
      <c r="B84" s="255" t="s">
        <v>53</v>
      </c>
      <c r="C84" s="256">
        <v>3020000</v>
      </c>
      <c r="D84" s="279" t="s">
        <v>524</v>
      </c>
      <c r="E84" s="255" t="s">
        <v>453</v>
      </c>
      <c r="F84" s="255">
        <v>839</v>
      </c>
      <c r="G84" s="255" t="s">
        <v>454</v>
      </c>
      <c r="H84" s="255">
        <v>3</v>
      </c>
      <c r="I84" s="255">
        <v>32425000000</v>
      </c>
      <c r="J84" s="255" t="s">
        <v>456</v>
      </c>
      <c r="K84" s="273">
        <v>229430</v>
      </c>
      <c r="L84" s="261" t="s">
        <v>525</v>
      </c>
      <c r="M84" s="255" t="s">
        <v>526</v>
      </c>
      <c r="N84" s="255" t="s">
        <v>56</v>
      </c>
      <c r="O84" s="255" t="s">
        <v>461</v>
      </c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</row>
    <row r="85" spans="1:62" s="75" customFormat="1" ht="44.25" customHeight="1">
      <c r="A85" s="315">
        <v>45</v>
      </c>
      <c r="B85" s="255" t="s">
        <v>53</v>
      </c>
      <c r="C85" s="256">
        <v>7220000</v>
      </c>
      <c r="D85" s="279" t="s">
        <v>527</v>
      </c>
      <c r="E85" s="255" t="s">
        <v>453</v>
      </c>
      <c r="F85" s="255">
        <v>839</v>
      </c>
      <c r="G85" s="255" t="s">
        <v>454</v>
      </c>
      <c r="H85" s="255">
        <v>1</v>
      </c>
      <c r="I85" s="255" t="s">
        <v>455</v>
      </c>
      <c r="J85" s="255" t="s">
        <v>456</v>
      </c>
      <c r="K85" s="273">
        <v>100000</v>
      </c>
      <c r="L85" s="261" t="s">
        <v>528</v>
      </c>
      <c r="M85" s="255" t="s">
        <v>142</v>
      </c>
      <c r="N85" s="255" t="s">
        <v>465</v>
      </c>
      <c r="O85" s="255" t="s">
        <v>457</v>
      </c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</row>
    <row r="86" spans="1:62" s="9" customFormat="1" ht="42.75" customHeight="1">
      <c r="A86" s="315">
        <v>46</v>
      </c>
      <c r="B86" s="255" t="s">
        <v>53</v>
      </c>
      <c r="C86" s="317">
        <v>3020000</v>
      </c>
      <c r="D86" s="318" t="s">
        <v>524</v>
      </c>
      <c r="E86" s="319" t="s">
        <v>122</v>
      </c>
      <c r="F86" s="255">
        <v>839</v>
      </c>
      <c r="G86" s="255" t="s">
        <v>454</v>
      </c>
      <c r="H86" s="255">
        <v>3</v>
      </c>
      <c r="I86" s="255">
        <v>32425000000</v>
      </c>
      <c r="J86" s="255" t="s">
        <v>456</v>
      </c>
      <c r="K86" s="273">
        <v>153880</v>
      </c>
      <c r="L86" s="85" t="s">
        <v>525</v>
      </c>
      <c r="M86" s="85" t="s">
        <v>526</v>
      </c>
      <c r="N86" s="255" t="s">
        <v>56</v>
      </c>
      <c r="O86" s="320" t="s">
        <v>461</v>
      </c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</row>
    <row r="87" spans="1:62" s="75" customFormat="1" ht="40.5" customHeight="1">
      <c r="A87" s="315">
        <v>47</v>
      </c>
      <c r="B87" s="255" t="s">
        <v>53</v>
      </c>
      <c r="C87" s="256">
        <v>3020000</v>
      </c>
      <c r="D87" s="279" t="s">
        <v>529</v>
      </c>
      <c r="E87" s="319" t="s">
        <v>122</v>
      </c>
      <c r="F87" s="255">
        <v>839</v>
      </c>
      <c r="G87" s="255" t="s">
        <v>454</v>
      </c>
      <c r="H87" s="255">
        <v>1</v>
      </c>
      <c r="I87" s="255">
        <v>32425000000</v>
      </c>
      <c r="J87" s="255" t="s">
        <v>456</v>
      </c>
      <c r="K87" s="321">
        <v>45381.36</v>
      </c>
      <c r="L87" s="85" t="s">
        <v>525</v>
      </c>
      <c r="M87" s="85" t="s">
        <v>526</v>
      </c>
      <c r="N87" s="255" t="s">
        <v>56</v>
      </c>
      <c r="O87" s="320" t="s">
        <v>457</v>
      </c>
      <c r="P87" s="322"/>
      <c r="Q87" s="323"/>
      <c r="R87" s="324"/>
      <c r="S87" s="325"/>
      <c r="T87" s="325"/>
      <c r="U87" s="326"/>
      <c r="V87" s="327"/>
      <c r="W87" s="326"/>
      <c r="X87" s="328"/>
      <c r="Y87" s="329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</row>
    <row r="88" spans="1:62" s="75" customFormat="1" ht="40.5" customHeight="1">
      <c r="A88" s="315">
        <f t="shared" ref="A88" si="0">A87+1</f>
        <v>48</v>
      </c>
      <c r="B88" s="255" t="s">
        <v>53</v>
      </c>
      <c r="C88" s="256">
        <v>3020000</v>
      </c>
      <c r="D88" s="279" t="s">
        <v>529</v>
      </c>
      <c r="E88" s="319" t="s">
        <v>122</v>
      </c>
      <c r="F88" s="255">
        <v>839</v>
      </c>
      <c r="G88" s="255" t="s">
        <v>454</v>
      </c>
      <c r="H88" s="255">
        <v>1</v>
      </c>
      <c r="I88" s="255">
        <v>32425000000</v>
      </c>
      <c r="J88" s="255" t="s">
        <v>530</v>
      </c>
      <c r="K88" s="321">
        <v>46228.82</v>
      </c>
      <c r="L88" s="85" t="s">
        <v>525</v>
      </c>
      <c r="M88" s="85" t="s">
        <v>526</v>
      </c>
      <c r="N88" s="255" t="s">
        <v>56</v>
      </c>
      <c r="O88" s="320" t="s">
        <v>457</v>
      </c>
      <c r="P88" s="322"/>
      <c r="Q88" s="323"/>
      <c r="R88" s="324"/>
      <c r="S88" s="325"/>
      <c r="T88" s="325"/>
      <c r="U88" s="326"/>
      <c r="V88" s="327"/>
      <c r="W88" s="326"/>
      <c r="X88" s="328"/>
      <c r="Y88" s="329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</row>
    <row r="89" spans="1:62" s="9" customFormat="1" ht="21" customHeight="1">
      <c r="A89" s="265"/>
      <c r="B89" s="266"/>
      <c r="C89" s="267"/>
      <c r="D89" s="268"/>
      <c r="E89" s="268"/>
      <c r="F89" s="268"/>
      <c r="G89" s="268"/>
      <c r="H89" s="268"/>
      <c r="I89" s="268"/>
      <c r="J89" s="268"/>
      <c r="K89" s="269">
        <f>SUM(K84:K88)</f>
        <v>574920.17999999993</v>
      </c>
      <c r="L89" s="270"/>
      <c r="M89" s="270"/>
      <c r="N89" s="266"/>
      <c r="O89" s="330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</row>
    <row r="90" spans="1:62" s="9" customFormat="1" ht="18" customHeight="1">
      <c r="A90" s="265"/>
      <c r="B90" s="266"/>
      <c r="C90" s="267"/>
      <c r="D90" s="268" t="s">
        <v>475</v>
      </c>
      <c r="E90" s="268"/>
      <c r="F90" s="268"/>
      <c r="G90" s="268"/>
      <c r="H90" s="268"/>
      <c r="I90" s="268"/>
      <c r="J90" s="268"/>
      <c r="K90" s="269"/>
      <c r="L90" s="270"/>
      <c r="M90" s="270"/>
      <c r="N90" s="266"/>
      <c r="O90" s="330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</row>
    <row r="91" spans="1:62" s="75" customFormat="1" ht="42.75" customHeight="1">
      <c r="A91" s="331">
        <v>49</v>
      </c>
      <c r="B91" s="255" t="s">
        <v>53</v>
      </c>
      <c r="C91" s="256">
        <v>7420000</v>
      </c>
      <c r="D91" s="280" t="s">
        <v>531</v>
      </c>
      <c r="E91" s="319" t="s">
        <v>122</v>
      </c>
      <c r="F91" s="255">
        <v>796</v>
      </c>
      <c r="G91" s="255" t="s">
        <v>37</v>
      </c>
      <c r="H91" s="255">
        <v>4</v>
      </c>
      <c r="I91" s="255">
        <v>32425000000</v>
      </c>
      <c r="J91" s="255" t="s">
        <v>456</v>
      </c>
      <c r="K91" s="273">
        <v>92000</v>
      </c>
      <c r="L91" s="261" t="s">
        <v>338</v>
      </c>
      <c r="M91" s="332" t="s">
        <v>49</v>
      </c>
      <c r="N91" s="255" t="s">
        <v>56</v>
      </c>
      <c r="O91" s="320" t="s">
        <v>461</v>
      </c>
    </row>
    <row r="92" spans="1:62" s="262" customFormat="1" ht="35.25" customHeight="1">
      <c r="A92" s="331">
        <v>50</v>
      </c>
      <c r="B92" s="255" t="s">
        <v>53</v>
      </c>
      <c r="C92" s="256">
        <v>2211030</v>
      </c>
      <c r="D92" s="280" t="s">
        <v>532</v>
      </c>
      <c r="E92" s="319" t="s">
        <v>122</v>
      </c>
      <c r="F92" s="255">
        <v>796</v>
      </c>
      <c r="G92" s="255" t="s">
        <v>37</v>
      </c>
      <c r="H92" s="255">
        <v>450</v>
      </c>
      <c r="I92" s="255">
        <v>32425000000</v>
      </c>
      <c r="J92" s="255" t="s">
        <v>456</v>
      </c>
      <c r="K92" s="273">
        <v>50700</v>
      </c>
      <c r="L92" s="261" t="s">
        <v>338</v>
      </c>
      <c r="M92" s="332" t="s">
        <v>49</v>
      </c>
      <c r="N92" s="255" t="s">
        <v>56</v>
      </c>
      <c r="O92" s="320" t="s">
        <v>461</v>
      </c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F92" s="333"/>
      <c r="AG92" s="333"/>
      <c r="AH92" s="333"/>
      <c r="AI92" s="333"/>
      <c r="AJ92" s="333"/>
      <c r="AK92" s="333"/>
      <c r="AL92" s="333"/>
      <c r="AM92" s="333"/>
      <c r="AN92" s="333"/>
      <c r="AO92" s="333"/>
      <c r="AP92" s="333"/>
    </row>
    <row r="93" spans="1:62" s="9" customFormat="1" ht="45" customHeight="1">
      <c r="A93" s="331">
        <v>51</v>
      </c>
      <c r="B93" s="255" t="s">
        <v>53</v>
      </c>
      <c r="C93" s="256">
        <v>2924694</v>
      </c>
      <c r="D93" s="280" t="s">
        <v>533</v>
      </c>
      <c r="E93" s="319" t="s">
        <v>122</v>
      </c>
      <c r="F93" s="255">
        <v>796</v>
      </c>
      <c r="G93" s="255" t="s">
        <v>37</v>
      </c>
      <c r="H93" s="255">
        <v>12</v>
      </c>
      <c r="I93" s="255">
        <v>32425000000</v>
      </c>
      <c r="J93" s="255" t="s">
        <v>534</v>
      </c>
      <c r="K93" s="273">
        <v>107890</v>
      </c>
      <c r="L93" s="261" t="s">
        <v>338</v>
      </c>
      <c r="M93" s="261">
        <v>41365</v>
      </c>
      <c r="N93" s="255" t="s">
        <v>56</v>
      </c>
      <c r="O93" s="320" t="s">
        <v>461</v>
      </c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</row>
    <row r="94" spans="1:62" s="75" customFormat="1" ht="51.75" customHeight="1">
      <c r="A94" s="331">
        <v>52</v>
      </c>
      <c r="B94" s="255" t="s">
        <v>53</v>
      </c>
      <c r="C94" s="256">
        <v>6613</v>
      </c>
      <c r="D94" s="280" t="s">
        <v>535</v>
      </c>
      <c r="E94" s="319" t="s">
        <v>122</v>
      </c>
      <c r="F94" s="255">
        <v>796</v>
      </c>
      <c r="G94" s="255" t="s">
        <v>37</v>
      </c>
      <c r="H94" s="255">
        <v>2</v>
      </c>
      <c r="I94" s="255">
        <v>32425000000</v>
      </c>
      <c r="J94" s="255" t="s">
        <v>456</v>
      </c>
      <c r="K94" s="273">
        <v>54700</v>
      </c>
      <c r="L94" s="261" t="s">
        <v>338</v>
      </c>
      <c r="M94" s="332" t="s">
        <v>49</v>
      </c>
      <c r="N94" s="255" t="s">
        <v>56</v>
      </c>
      <c r="O94" s="320" t="s">
        <v>461</v>
      </c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</row>
    <row r="95" spans="1:62" s="75" customFormat="1" ht="27.75" customHeight="1">
      <c r="A95" s="331">
        <v>53</v>
      </c>
      <c r="B95" s="255" t="s">
        <v>53</v>
      </c>
      <c r="C95" s="256">
        <v>4110010</v>
      </c>
      <c r="D95" s="280" t="s">
        <v>536</v>
      </c>
      <c r="E95" s="319" t="s">
        <v>122</v>
      </c>
      <c r="F95" s="255">
        <v>796</v>
      </c>
      <c r="G95" s="255" t="s">
        <v>37</v>
      </c>
      <c r="H95" s="255">
        <v>2400</v>
      </c>
      <c r="I95" s="255">
        <v>32425000000</v>
      </c>
      <c r="J95" s="255" t="s">
        <v>456</v>
      </c>
      <c r="K95" s="273">
        <v>312000</v>
      </c>
      <c r="L95" s="261" t="s">
        <v>338</v>
      </c>
      <c r="M95" s="332" t="s">
        <v>49</v>
      </c>
      <c r="N95" s="255" t="s">
        <v>56</v>
      </c>
      <c r="O95" s="320" t="s">
        <v>461</v>
      </c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</row>
    <row r="96" spans="1:62" s="9" customFormat="1" ht="17.25" customHeight="1">
      <c r="A96" s="331">
        <v>54</v>
      </c>
      <c r="B96" s="255" t="s">
        <v>53</v>
      </c>
      <c r="C96" s="256">
        <v>4110010</v>
      </c>
      <c r="D96" s="280" t="s">
        <v>1896</v>
      </c>
      <c r="E96" s="319" t="s">
        <v>122</v>
      </c>
      <c r="F96" s="255">
        <v>796</v>
      </c>
      <c r="G96" s="255" t="s">
        <v>37</v>
      </c>
      <c r="H96" s="255">
        <v>1</v>
      </c>
      <c r="I96" s="255">
        <v>32425000000</v>
      </c>
      <c r="J96" s="255" t="s">
        <v>456</v>
      </c>
      <c r="K96" s="273">
        <v>18635</v>
      </c>
      <c r="L96" s="261" t="s">
        <v>1897</v>
      </c>
      <c r="M96" s="332" t="s">
        <v>49</v>
      </c>
      <c r="N96" s="255" t="s">
        <v>56</v>
      </c>
      <c r="O96" s="320" t="s">
        <v>461</v>
      </c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</row>
    <row r="97" spans="1:42" s="9" customFormat="1">
      <c r="A97" s="265"/>
      <c r="B97" s="268"/>
      <c r="C97" s="276"/>
      <c r="D97" s="268"/>
      <c r="E97" s="268"/>
      <c r="F97" s="268"/>
      <c r="G97" s="268"/>
      <c r="H97" s="268"/>
      <c r="I97" s="268"/>
      <c r="J97" s="268"/>
      <c r="K97" s="269">
        <f>SUM(K91:K96)</f>
        <v>635925</v>
      </c>
      <c r="L97" s="277"/>
      <c r="M97" s="277"/>
      <c r="N97" s="268"/>
      <c r="O97" s="330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</row>
    <row r="98" spans="1:42" s="9" customFormat="1">
      <c r="A98" s="265"/>
      <c r="B98" s="268"/>
      <c r="C98" s="276"/>
      <c r="D98" s="268" t="s">
        <v>537</v>
      </c>
      <c r="E98" s="268"/>
      <c r="F98" s="268"/>
      <c r="G98" s="268"/>
      <c r="H98" s="268"/>
      <c r="I98" s="268"/>
      <c r="J98" s="268"/>
      <c r="K98" s="269"/>
      <c r="L98" s="277"/>
      <c r="M98" s="277"/>
      <c r="N98" s="268"/>
      <c r="O98" s="330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</row>
    <row r="99" spans="1:42" s="9" customFormat="1" ht="25.5">
      <c r="A99" s="331">
        <v>54</v>
      </c>
      <c r="B99" s="255" t="s">
        <v>53</v>
      </c>
      <c r="C99" s="256">
        <v>8514010</v>
      </c>
      <c r="D99" s="279" t="s">
        <v>538</v>
      </c>
      <c r="E99" s="319" t="s">
        <v>122</v>
      </c>
      <c r="F99" s="255">
        <v>839</v>
      </c>
      <c r="G99" s="255" t="s">
        <v>454</v>
      </c>
      <c r="H99" s="255">
        <v>1</v>
      </c>
      <c r="I99" s="255">
        <v>32425000000</v>
      </c>
      <c r="J99" s="255" t="s">
        <v>456</v>
      </c>
      <c r="K99" s="273">
        <v>554000</v>
      </c>
      <c r="L99" s="261" t="s">
        <v>338</v>
      </c>
      <c r="M99" s="332" t="s">
        <v>49</v>
      </c>
      <c r="N99" s="255" t="s">
        <v>56</v>
      </c>
      <c r="O99" s="320" t="s">
        <v>461</v>
      </c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</row>
    <row r="100" spans="1:42" s="75" customFormat="1" ht="25.5">
      <c r="A100" s="331">
        <v>55</v>
      </c>
      <c r="B100" s="255" t="s">
        <v>53</v>
      </c>
      <c r="C100" s="256">
        <v>8514010</v>
      </c>
      <c r="D100" s="279" t="s">
        <v>539</v>
      </c>
      <c r="E100" s="319" t="s">
        <v>122</v>
      </c>
      <c r="F100" s="255">
        <v>839</v>
      </c>
      <c r="G100" s="255" t="s">
        <v>454</v>
      </c>
      <c r="H100" s="255">
        <v>1</v>
      </c>
      <c r="I100" s="255">
        <v>32425000000</v>
      </c>
      <c r="J100" s="255" t="s">
        <v>456</v>
      </c>
      <c r="K100" s="273">
        <v>58000</v>
      </c>
      <c r="L100" s="261" t="s">
        <v>338</v>
      </c>
      <c r="M100" s="332" t="s">
        <v>49</v>
      </c>
      <c r="N100" s="255" t="s">
        <v>56</v>
      </c>
      <c r="O100" s="320" t="s">
        <v>457</v>
      </c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</row>
    <row r="101" spans="1:42" s="75" customFormat="1" ht="63.75">
      <c r="A101" s="331">
        <v>56</v>
      </c>
      <c r="B101" s="255" t="s">
        <v>53</v>
      </c>
      <c r="C101" s="256">
        <v>8513090</v>
      </c>
      <c r="D101" s="279" t="s">
        <v>540</v>
      </c>
      <c r="E101" s="255" t="s">
        <v>453</v>
      </c>
      <c r="F101" s="334">
        <v>839</v>
      </c>
      <c r="G101" s="334" t="s">
        <v>454</v>
      </c>
      <c r="H101" s="294">
        <v>1</v>
      </c>
      <c r="I101" s="334">
        <v>32425000000</v>
      </c>
      <c r="J101" s="334" t="s">
        <v>456</v>
      </c>
      <c r="K101" s="273">
        <v>467000</v>
      </c>
      <c r="L101" s="261" t="s">
        <v>338</v>
      </c>
      <c r="M101" s="334">
        <v>2013</v>
      </c>
      <c r="N101" s="334" t="s">
        <v>56</v>
      </c>
      <c r="O101" s="300" t="s">
        <v>461</v>
      </c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</row>
    <row r="102" spans="1:42" s="75" customFormat="1">
      <c r="A102" s="265"/>
      <c r="B102" s="335"/>
      <c r="C102" s="276"/>
      <c r="D102" s="268"/>
      <c r="E102" s="336"/>
      <c r="F102" s="337"/>
      <c r="G102" s="337"/>
      <c r="H102" s="338"/>
      <c r="I102" s="268"/>
      <c r="J102" s="335"/>
      <c r="K102" s="269">
        <f>SUM(K99:K101)</f>
        <v>1079000</v>
      </c>
      <c r="L102" s="277"/>
      <c r="M102" s="339"/>
      <c r="N102" s="337"/>
      <c r="O102" s="340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</row>
    <row r="103" spans="1:42" s="75" customFormat="1">
      <c r="A103" s="265"/>
      <c r="B103" s="268"/>
      <c r="C103" s="276"/>
      <c r="D103" s="268" t="s">
        <v>493</v>
      </c>
      <c r="E103" s="336"/>
      <c r="F103" s="307"/>
      <c r="G103" s="307"/>
      <c r="H103" s="341"/>
      <c r="I103" s="268"/>
      <c r="J103" s="268"/>
      <c r="K103" s="269"/>
      <c r="L103" s="277"/>
      <c r="M103" s="277"/>
      <c r="N103" s="307"/>
      <c r="O103" s="342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</row>
    <row r="104" spans="1:42" s="75" customFormat="1" ht="25.5">
      <c r="A104" s="254">
        <v>57</v>
      </c>
      <c r="B104" s="255" t="s">
        <v>53</v>
      </c>
      <c r="C104" s="256">
        <v>3120110</v>
      </c>
      <c r="D104" s="280" t="s">
        <v>541</v>
      </c>
      <c r="E104" s="255" t="s">
        <v>453</v>
      </c>
      <c r="F104" s="255">
        <v>796</v>
      </c>
      <c r="G104" s="255" t="s">
        <v>46</v>
      </c>
      <c r="H104" s="294">
        <v>210</v>
      </c>
      <c r="I104" s="255">
        <v>32425000000</v>
      </c>
      <c r="J104" s="255" t="s">
        <v>456</v>
      </c>
      <c r="K104" s="263">
        <v>258800</v>
      </c>
      <c r="L104" s="261" t="s">
        <v>542</v>
      </c>
      <c r="M104" s="343" t="s">
        <v>543</v>
      </c>
      <c r="N104" s="334" t="s">
        <v>56</v>
      </c>
      <c r="O104" s="300" t="s">
        <v>457</v>
      </c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</row>
    <row r="105" spans="1:42" s="75" customFormat="1">
      <c r="A105" s="254">
        <v>58</v>
      </c>
      <c r="B105" s="255" t="s">
        <v>53</v>
      </c>
      <c r="C105" s="256">
        <v>2714000</v>
      </c>
      <c r="D105" s="344" t="s">
        <v>544</v>
      </c>
      <c r="E105" s="255" t="s">
        <v>453</v>
      </c>
      <c r="F105" s="334">
        <v>166</v>
      </c>
      <c r="G105" s="255" t="s">
        <v>41</v>
      </c>
      <c r="H105" s="294">
        <v>95</v>
      </c>
      <c r="I105" s="255">
        <v>32425000000</v>
      </c>
      <c r="J105" s="255" t="s">
        <v>456</v>
      </c>
      <c r="K105" s="263">
        <v>45700</v>
      </c>
      <c r="L105" s="261" t="s">
        <v>545</v>
      </c>
      <c r="M105" s="343" t="s">
        <v>543</v>
      </c>
      <c r="N105" s="334" t="s">
        <v>56</v>
      </c>
      <c r="O105" s="1131" t="s">
        <v>457</v>
      </c>
    </row>
    <row r="106" spans="1:42" s="262" customFormat="1" ht="25.5">
      <c r="A106" s="254">
        <v>59</v>
      </c>
      <c r="B106" s="255" t="s">
        <v>53</v>
      </c>
      <c r="C106" s="256">
        <v>3111040</v>
      </c>
      <c r="D106" s="279" t="s">
        <v>546</v>
      </c>
      <c r="E106" s="255" t="s">
        <v>453</v>
      </c>
      <c r="F106" s="255">
        <v>796</v>
      </c>
      <c r="G106" s="334" t="s">
        <v>46</v>
      </c>
      <c r="H106" s="294">
        <v>98</v>
      </c>
      <c r="I106" s="334">
        <v>32425000000</v>
      </c>
      <c r="J106" s="255" t="s">
        <v>456</v>
      </c>
      <c r="K106" s="273">
        <v>268880</v>
      </c>
      <c r="L106" s="261" t="s">
        <v>525</v>
      </c>
      <c r="M106" s="343" t="s">
        <v>525</v>
      </c>
      <c r="N106" s="255" t="s">
        <v>56</v>
      </c>
      <c r="O106" s="255" t="s">
        <v>461</v>
      </c>
    </row>
    <row r="107" spans="1:42" s="100" customFormat="1" ht="25.5">
      <c r="A107" s="254">
        <v>60</v>
      </c>
      <c r="B107" s="255" t="s">
        <v>53</v>
      </c>
      <c r="C107" s="256">
        <v>3133030</v>
      </c>
      <c r="D107" s="279" t="s">
        <v>547</v>
      </c>
      <c r="E107" s="255" t="s">
        <v>453</v>
      </c>
      <c r="F107" s="300">
        <v>839</v>
      </c>
      <c r="G107" s="334" t="s">
        <v>46</v>
      </c>
      <c r="H107" s="294">
        <v>345</v>
      </c>
      <c r="I107" s="255">
        <v>32425000000</v>
      </c>
      <c r="J107" s="255" t="s">
        <v>456</v>
      </c>
      <c r="K107" s="273">
        <f>366500+154370</f>
        <v>520870</v>
      </c>
      <c r="L107" s="261" t="s">
        <v>525</v>
      </c>
      <c r="M107" s="255" t="s">
        <v>545</v>
      </c>
      <c r="N107" s="334" t="s">
        <v>56</v>
      </c>
      <c r="O107" s="300" t="s">
        <v>461</v>
      </c>
    </row>
    <row r="108" spans="1:42" s="262" customFormat="1" ht="25.5">
      <c r="A108" s="254">
        <v>61</v>
      </c>
      <c r="B108" s="255" t="s">
        <v>53</v>
      </c>
      <c r="C108" s="256">
        <v>2320050</v>
      </c>
      <c r="D108" s="299" t="s">
        <v>548</v>
      </c>
      <c r="E108" s="255" t="s">
        <v>453</v>
      </c>
      <c r="F108" s="255">
        <v>168</v>
      </c>
      <c r="G108" s="255" t="s">
        <v>487</v>
      </c>
      <c r="H108" s="259">
        <v>20.2</v>
      </c>
      <c r="I108" s="255">
        <v>32425000000</v>
      </c>
      <c r="J108" s="255" t="s">
        <v>456</v>
      </c>
      <c r="K108" s="273">
        <v>1247393</v>
      </c>
      <c r="L108" s="261" t="s">
        <v>323</v>
      </c>
      <c r="M108" s="343" t="s">
        <v>543</v>
      </c>
      <c r="N108" s="255" t="s">
        <v>56</v>
      </c>
      <c r="O108" s="255" t="s">
        <v>457</v>
      </c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</row>
    <row r="109" spans="1:42" s="262" customFormat="1" ht="25.5">
      <c r="A109" s="254">
        <v>62</v>
      </c>
      <c r="B109" s="255" t="s">
        <v>53</v>
      </c>
      <c r="C109" s="256">
        <v>3190000</v>
      </c>
      <c r="D109" s="299" t="s">
        <v>549</v>
      </c>
      <c r="E109" s="255" t="s">
        <v>453</v>
      </c>
      <c r="F109" s="300">
        <v>796</v>
      </c>
      <c r="G109" s="255" t="s">
        <v>46</v>
      </c>
      <c r="H109" s="259">
        <f>36+27</f>
        <v>63</v>
      </c>
      <c r="I109" s="255">
        <v>32425000000</v>
      </c>
      <c r="J109" s="255" t="s">
        <v>456</v>
      </c>
      <c r="K109" s="273">
        <v>1220975.5</v>
      </c>
      <c r="L109" s="261" t="s">
        <v>528</v>
      </c>
      <c r="M109" s="332" t="s">
        <v>49</v>
      </c>
      <c r="N109" s="255" t="s">
        <v>56</v>
      </c>
      <c r="O109" s="255" t="s">
        <v>461</v>
      </c>
      <c r="P109" s="333"/>
      <c r="Q109" s="333"/>
      <c r="R109" s="333"/>
      <c r="S109" s="333"/>
      <c r="T109" s="333"/>
      <c r="U109" s="333"/>
      <c r="V109" s="333"/>
      <c r="W109" s="333"/>
      <c r="X109" s="333"/>
      <c r="Y109" s="333"/>
      <c r="Z109" s="333"/>
      <c r="AA109" s="333"/>
      <c r="AB109" s="333"/>
      <c r="AC109" s="333"/>
      <c r="AD109" s="333"/>
      <c r="AE109" s="333"/>
      <c r="AF109" s="333"/>
      <c r="AG109" s="333"/>
      <c r="AH109" s="333"/>
      <c r="AI109" s="333"/>
      <c r="AJ109" s="333"/>
      <c r="AK109" s="333"/>
      <c r="AL109" s="333"/>
      <c r="AM109" s="333"/>
      <c r="AN109" s="333"/>
      <c r="AO109" s="333"/>
      <c r="AP109" s="333"/>
    </row>
    <row r="110" spans="1:42" s="152" customFormat="1">
      <c r="A110" s="254">
        <v>63</v>
      </c>
      <c r="B110" s="255" t="s">
        <v>53</v>
      </c>
      <c r="C110" s="256">
        <v>2320030</v>
      </c>
      <c r="D110" s="279" t="s">
        <v>550</v>
      </c>
      <c r="E110" s="255" t="s">
        <v>453</v>
      </c>
      <c r="F110" s="255">
        <v>166</v>
      </c>
      <c r="G110" s="334" t="s">
        <v>41</v>
      </c>
      <c r="H110" s="294">
        <v>161</v>
      </c>
      <c r="I110" s="255">
        <v>32425000000</v>
      </c>
      <c r="J110" s="255" t="s">
        <v>456</v>
      </c>
      <c r="K110" s="273">
        <v>36316</v>
      </c>
      <c r="L110" s="261" t="s">
        <v>545</v>
      </c>
      <c r="M110" s="255" t="s">
        <v>545</v>
      </c>
      <c r="N110" s="334" t="s">
        <v>56</v>
      </c>
      <c r="O110" s="300" t="s">
        <v>461</v>
      </c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</row>
    <row r="111" spans="1:42" s="152" customFormat="1">
      <c r="A111" s="254">
        <v>64</v>
      </c>
      <c r="B111" s="255" t="s">
        <v>53</v>
      </c>
      <c r="C111" s="256">
        <v>3211023</v>
      </c>
      <c r="D111" s="279" t="s">
        <v>551</v>
      </c>
      <c r="E111" s="255" t="s">
        <v>453</v>
      </c>
      <c r="F111" s="334">
        <v>796</v>
      </c>
      <c r="G111" s="334" t="s">
        <v>46</v>
      </c>
      <c r="H111" s="294">
        <v>500</v>
      </c>
      <c r="I111" s="255">
        <v>32425000000</v>
      </c>
      <c r="J111" s="255" t="s">
        <v>456</v>
      </c>
      <c r="K111" s="273">
        <v>10410.379999999999</v>
      </c>
      <c r="L111" s="261" t="s">
        <v>545</v>
      </c>
      <c r="M111" s="261" t="s">
        <v>528</v>
      </c>
      <c r="N111" s="334" t="s">
        <v>56</v>
      </c>
      <c r="O111" s="300" t="s">
        <v>457</v>
      </c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  <c r="Z111" s="264"/>
      <c r="AA111" s="264"/>
      <c r="AB111" s="264"/>
      <c r="AC111" s="264"/>
      <c r="AD111" s="264"/>
      <c r="AE111" s="264"/>
      <c r="AF111" s="264"/>
      <c r="AG111" s="264"/>
      <c r="AH111" s="264"/>
      <c r="AI111" s="264"/>
      <c r="AJ111" s="264"/>
      <c r="AK111" s="264"/>
      <c r="AL111" s="264"/>
      <c r="AM111" s="264"/>
      <c r="AN111" s="264"/>
      <c r="AO111" s="264"/>
      <c r="AP111" s="264"/>
    </row>
    <row r="112" spans="1:42" s="152" customFormat="1" ht="25.5">
      <c r="A112" s="254">
        <v>65</v>
      </c>
      <c r="B112" s="255" t="s">
        <v>53</v>
      </c>
      <c r="C112" s="256">
        <v>3312040</v>
      </c>
      <c r="D112" s="279" t="s">
        <v>552</v>
      </c>
      <c r="E112" s="255" t="s">
        <v>453</v>
      </c>
      <c r="F112" s="255">
        <v>796</v>
      </c>
      <c r="G112" s="255" t="s">
        <v>46</v>
      </c>
      <c r="H112" s="259">
        <v>62</v>
      </c>
      <c r="I112" s="255">
        <v>32425000000</v>
      </c>
      <c r="J112" s="255" t="s">
        <v>456</v>
      </c>
      <c r="K112" s="273">
        <v>44674</v>
      </c>
      <c r="L112" s="261" t="s">
        <v>545</v>
      </c>
      <c r="M112" s="300" t="s">
        <v>545</v>
      </c>
      <c r="N112" s="334" t="s">
        <v>56</v>
      </c>
      <c r="O112" s="300" t="s">
        <v>457</v>
      </c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  <c r="Z112" s="264"/>
      <c r="AA112" s="264"/>
      <c r="AB112" s="264"/>
      <c r="AC112" s="264"/>
      <c r="AD112" s="264"/>
      <c r="AE112" s="264"/>
      <c r="AF112" s="264"/>
      <c r="AG112" s="264"/>
      <c r="AH112" s="264"/>
      <c r="AI112" s="264"/>
      <c r="AJ112" s="264"/>
      <c r="AK112" s="264"/>
      <c r="AL112" s="264"/>
      <c r="AM112" s="264"/>
      <c r="AN112" s="264"/>
      <c r="AO112" s="264"/>
      <c r="AP112" s="264"/>
    </row>
    <row r="113" spans="1:42" s="262" customFormat="1" ht="38.25">
      <c r="A113" s="254">
        <v>66</v>
      </c>
      <c r="B113" s="255" t="s">
        <v>53</v>
      </c>
      <c r="C113" s="256">
        <v>4530000</v>
      </c>
      <c r="D113" s="280" t="s">
        <v>553</v>
      </c>
      <c r="E113" s="255" t="s">
        <v>453</v>
      </c>
      <c r="F113" s="255">
        <v>796</v>
      </c>
      <c r="G113" s="255" t="s">
        <v>46</v>
      </c>
      <c r="H113" s="294">
        <v>4</v>
      </c>
      <c r="I113" s="255">
        <v>32425000000</v>
      </c>
      <c r="J113" s="255" t="s">
        <v>456</v>
      </c>
      <c r="K113" s="263">
        <v>2464000</v>
      </c>
      <c r="L113" s="261" t="s">
        <v>525</v>
      </c>
      <c r="M113" s="343" t="s">
        <v>554</v>
      </c>
      <c r="N113" s="334" t="s">
        <v>56</v>
      </c>
      <c r="O113" s="300" t="s">
        <v>461</v>
      </c>
      <c r="P113" s="333"/>
      <c r="Q113" s="333"/>
      <c r="R113" s="333"/>
      <c r="S113" s="333"/>
      <c r="T113" s="333"/>
      <c r="U113" s="333"/>
      <c r="V113" s="333"/>
      <c r="W113" s="333"/>
      <c r="X113" s="333"/>
      <c r="Y113" s="333"/>
      <c r="Z113" s="333"/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  <c r="AP113" s="333"/>
    </row>
    <row r="114" spans="1:42" s="262" customFormat="1" ht="15">
      <c r="A114" s="254">
        <v>67</v>
      </c>
      <c r="B114" s="255" t="s">
        <v>53</v>
      </c>
      <c r="C114" s="256">
        <v>3131000</v>
      </c>
      <c r="D114" s="299" t="s">
        <v>555</v>
      </c>
      <c r="E114" s="255" t="s">
        <v>453</v>
      </c>
      <c r="F114" s="300" t="s">
        <v>54</v>
      </c>
      <c r="G114" s="255" t="s">
        <v>42</v>
      </c>
      <c r="H114" s="259">
        <v>775</v>
      </c>
      <c r="I114" s="255">
        <v>32425000000</v>
      </c>
      <c r="J114" s="255" t="s">
        <v>456</v>
      </c>
      <c r="K114" s="273">
        <v>430156</v>
      </c>
      <c r="L114" s="261" t="s">
        <v>525</v>
      </c>
      <c r="M114" s="301" t="s">
        <v>545</v>
      </c>
      <c r="N114" s="255" t="s">
        <v>56</v>
      </c>
      <c r="O114" s="255" t="s">
        <v>461</v>
      </c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</row>
    <row r="115" spans="1:42" s="152" customFormat="1" ht="30">
      <c r="A115" s="254">
        <v>68</v>
      </c>
      <c r="B115" s="255" t="s">
        <v>53</v>
      </c>
      <c r="C115" s="256">
        <v>3133030</v>
      </c>
      <c r="D115" s="279" t="s">
        <v>556</v>
      </c>
      <c r="E115" s="255" t="s">
        <v>453</v>
      </c>
      <c r="F115" s="255">
        <v>796</v>
      </c>
      <c r="G115" s="334" t="s">
        <v>46</v>
      </c>
      <c r="H115" s="294">
        <v>700</v>
      </c>
      <c r="I115" s="255">
        <v>32425000000</v>
      </c>
      <c r="J115" s="255" t="s">
        <v>456</v>
      </c>
      <c r="K115" s="273">
        <v>101150</v>
      </c>
      <c r="L115" s="261" t="s">
        <v>525</v>
      </c>
      <c r="M115" s="85" t="s">
        <v>526</v>
      </c>
      <c r="N115" s="334" t="s">
        <v>56</v>
      </c>
      <c r="O115" s="1131" t="s">
        <v>461</v>
      </c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</row>
    <row r="116" spans="1:42" s="152" customFormat="1" ht="25.5">
      <c r="A116" s="254">
        <v>69</v>
      </c>
      <c r="B116" s="255" t="s">
        <v>53</v>
      </c>
      <c r="C116" s="256">
        <v>2320050</v>
      </c>
      <c r="D116" s="279" t="s">
        <v>557</v>
      </c>
      <c r="E116" s="255" t="s">
        <v>453</v>
      </c>
      <c r="F116" s="255">
        <v>166</v>
      </c>
      <c r="G116" s="334" t="s">
        <v>41</v>
      </c>
      <c r="H116" s="294">
        <v>5345</v>
      </c>
      <c r="I116" s="255">
        <v>32425000000</v>
      </c>
      <c r="J116" s="255" t="s">
        <v>456</v>
      </c>
      <c r="K116" s="273">
        <v>136800</v>
      </c>
      <c r="L116" s="261" t="s">
        <v>525</v>
      </c>
      <c r="M116" s="300" t="s">
        <v>545</v>
      </c>
      <c r="N116" s="334" t="s">
        <v>56</v>
      </c>
      <c r="O116" s="300" t="s">
        <v>457</v>
      </c>
      <c r="P116" s="264"/>
      <c r="Q116" s="264"/>
      <c r="R116" s="264"/>
      <c r="S116" s="264"/>
      <c r="T116" s="264"/>
      <c r="U116" s="264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264"/>
      <c r="AG116" s="264"/>
      <c r="AH116" s="264"/>
      <c r="AI116" s="264"/>
      <c r="AJ116" s="264"/>
      <c r="AK116" s="264"/>
      <c r="AL116" s="264"/>
      <c r="AM116" s="264"/>
      <c r="AN116" s="264"/>
      <c r="AO116" s="264"/>
      <c r="AP116" s="264"/>
    </row>
    <row r="117" spans="1:42" s="100" customFormat="1" ht="25.5">
      <c r="A117" s="254">
        <v>70</v>
      </c>
      <c r="B117" s="255" t="s">
        <v>53</v>
      </c>
      <c r="C117" s="256">
        <v>3131010</v>
      </c>
      <c r="D117" s="279" t="s">
        <v>558</v>
      </c>
      <c r="E117" s="255" t="s">
        <v>453</v>
      </c>
      <c r="F117" s="300" t="s">
        <v>54</v>
      </c>
      <c r="G117" s="334" t="s">
        <v>42</v>
      </c>
      <c r="H117" s="294">
        <v>2130</v>
      </c>
      <c r="I117" s="255">
        <v>32425000000</v>
      </c>
      <c r="J117" s="255" t="s">
        <v>456</v>
      </c>
      <c r="K117" s="273">
        <v>151400</v>
      </c>
      <c r="L117" s="261" t="s">
        <v>525</v>
      </c>
      <c r="M117" s="300" t="s">
        <v>545</v>
      </c>
      <c r="N117" s="334" t="s">
        <v>56</v>
      </c>
      <c r="O117" s="300" t="s">
        <v>461</v>
      </c>
      <c r="P117" s="345"/>
      <c r="Q117" s="345"/>
      <c r="R117" s="345"/>
      <c r="S117" s="345"/>
      <c r="T117" s="345"/>
      <c r="U117" s="345"/>
      <c r="V117" s="345"/>
      <c r="W117" s="345"/>
      <c r="X117" s="345"/>
      <c r="Y117" s="345"/>
      <c r="Z117" s="345"/>
      <c r="AA117" s="345"/>
      <c r="AB117" s="345"/>
      <c r="AC117" s="345"/>
      <c r="AD117" s="345"/>
      <c r="AE117" s="345"/>
      <c r="AF117" s="345"/>
      <c r="AG117" s="345"/>
      <c r="AH117" s="345"/>
      <c r="AI117" s="345"/>
      <c r="AJ117" s="345"/>
      <c r="AK117" s="345"/>
      <c r="AL117" s="345"/>
      <c r="AM117" s="345"/>
      <c r="AN117" s="345"/>
      <c r="AO117" s="345"/>
      <c r="AP117" s="345"/>
    </row>
    <row r="118" spans="1:42" s="154" customFormat="1">
      <c r="A118" s="254">
        <v>71</v>
      </c>
      <c r="B118" s="255" t="s">
        <v>53</v>
      </c>
      <c r="C118" s="256">
        <v>2695000</v>
      </c>
      <c r="D118" s="299" t="s">
        <v>559</v>
      </c>
      <c r="E118" s="255" t="s">
        <v>453</v>
      </c>
      <c r="F118" s="300" t="s">
        <v>560</v>
      </c>
      <c r="G118" s="255" t="s">
        <v>46</v>
      </c>
      <c r="H118" s="259">
        <v>71</v>
      </c>
      <c r="I118" s="255">
        <v>32425000000</v>
      </c>
      <c r="J118" s="255" t="s">
        <v>456</v>
      </c>
      <c r="K118" s="273">
        <f>169500+290600</f>
        <v>460100</v>
      </c>
      <c r="L118" s="261" t="s">
        <v>525</v>
      </c>
      <c r="M118" s="301" t="s">
        <v>545</v>
      </c>
      <c r="N118" s="255" t="s">
        <v>56</v>
      </c>
      <c r="O118" s="255" t="s">
        <v>461</v>
      </c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</row>
    <row r="119" spans="1:42" s="154" customFormat="1">
      <c r="A119" s="254">
        <v>72</v>
      </c>
      <c r="B119" s="255" t="s">
        <v>53</v>
      </c>
      <c r="C119" s="256">
        <v>2320050</v>
      </c>
      <c r="D119" s="279" t="s">
        <v>561</v>
      </c>
      <c r="E119" s="255" t="s">
        <v>453</v>
      </c>
      <c r="F119" s="334">
        <v>112</v>
      </c>
      <c r="G119" s="334" t="s">
        <v>180</v>
      </c>
      <c r="H119" s="294">
        <v>45</v>
      </c>
      <c r="I119" s="255">
        <v>32425000000</v>
      </c>
      <c r="J119" s="255" t="s">
        <v>456</v>
      </c>
      <c r="K119" s="273">
        <v>12267</v>
      </c>
      <c r="L119" s="261" t="s">
        <v>528</v>
      </c>
      <c r="M119" s="300" t="s">
        <v>545</v>
      </c>
      <c r="N119" s="334" t="s">
        <v>56</v>
      </c>
      <c r="O119" s="300" t="s">
        <v>457</v>
      </c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</row>
    <row r="120" spans="1:42" s="154" customFormat="1">
      <c r="A120" s="254">
        <v>73</v>
      </c>
      <c r="B120" s="255" t="s">
        <v>53</v>
      </c>
      <c r="C120" s="256">
        <v>3150000</v>
      </c>
      <c r="D120" s="279" t="s">
        <v>562</v>
      </c>
      <c r="E120" s="255" t="s">
        <v>453</v>
      </c>
      <c r="F120" s="300">
        <v>796</v>
      </c>
      <c r="G120" s="334" t="s">
        <v>46</v>
      </c>
      <c r="H120" s="294">
        <v>140</v>
      </c>
      <c r="I120" s="255">
        <v>32425000000</v>
      </c>
      <c r="J120" s="255" t="s">
        <v>456</v>
      </c>
      <c r="K120" s="273">
        <v>12856</v>
      </c>
      <c r="L120" s="261" t="s">
        <v>525</v>
      </c>
      <c r="M120" s="300" t="s">
        <v>545</v>
      </c>
      <c r="N120" s="334" t="s">
        <v>56</v>
      </c>
      <c r="O120" s="300" t="s">
        <v>457</v>
      </c>
    </row>
    <row r="121" spans="1:42" s="154" customFormat="1">
      <c r="A121" s="254">
        <v>74</v>
      </c>
      <c r="B121" s="255" t="s">
        <v>53</v>
      </c>
      <c r="C121" s="256">
        <v>5143020</v>
      </c>
      <c r="D121" s="299" t="s">
        <v>563</v>
      </c>
      <c r="E121" s="255" t="s">
        <v>453</v>
      </c>
      <c r="F121" s="255">
        <v>166</v>
      </c>
      <c r="G121" s="255" t="s">
        <v>41</v>
      </c>
      <c r="H121" s="259">
        <f>50+1959</f>
        <v>2009</v>
      </c>
      <c r="I121" s="255">
        <v>32425000000</v>
      </c>
      <c r="J121" s="255" t="s">
        <v>456</v>
      </c>
      <c r="K121" s="273">
        <v>148590</v>
      </c>
      <c r="L121" s="261" t="s">
        <v>525</v>
      </c>
      <c r="M121" s="255" t="s">
        <v>545</v>
      </c>
      <c r="N121" s="255" t="s">
        <v>56</v>
      </c>
      <c r="O121" s="255" t="s">
        <v>457</v>
      </c>
    </row>
    <row r="122" spans="1:42" s="154" customFormat="1">
      <c r="A122" s="254">
        <v>75</v>
      </c>
      <c r="B122" s="255" t="s">
        <v>53</v>
      </c>
      <c r="C122" s="256">
        <v>3150030</v>
      </c>
      <c r="D122" s="279" t="s">
        <v>564</v>
      </c>
      <c r="E122" s="255" t="s">
        <v>453</v>
      </c>
      <c r="F122" s="255">
        <v>796</v>
      </c>
      <c r="G122" s="334" t="s">
        <v>46</v>
      </c>
      <c r="H122" s="294">
        <v>22</v>
      </c>
      <c r="I122" s="255">
        <v>32425000000</v>
      </c>
      <c r="J122" s="255" t="s">
        <v>456</v>
      </c>
      <c r="K122" s="273">
        <v>11148</v>
      </c>
      <c r="L122" s="261" t="s">
        <v>528</v>
      </c>
      <c r="M122" s="300" t="s">
        <v>545</v>
      </c>
      <c r="N122" s="334" t="s">
        <v>56</v>
      </c>
      <c r="O122" s="300" t="s">
        <v>457</v>
      </c>
    </row>
    <row r="123" spans="1:42" s="154" customFormat="1" ht="25.5">
      <c r="A123" s="254">
        <v>76</v>
      </c>
      <c r="B123" s="255" t="s">
        <v>53</v>
      </c>
      <c r="C123" s="256">
        <v>3190000</v>
      </c>
      <c r="D123" s="279" t="s">
        <v>565</v>
      </c>
      <c r="E123" s="255" t="s">
        <v>453</v>
      </c>
      <c r="F123" s="255">
        <v>796</v>
      </c>
      <c r="G123" s="334" t="s">
        <v>46</v>
      </c>
      <c r="H123" s="294">
        <v>1</v>
      </c>
      <c r="I123" s="334">
        <v>32425000000</v>
      </c>
      <c r="J123" s="255" t="s">
        <v>456</v>
      </c>
      <c r="K123" s="273">
        <v>47650</v>
      </c>
      <c r="L123" s="261" t="s">
        <v>528</v>
      </c>
      <c r="M123" s="334" t="s">
        <v>545</v>
      </c>
      <c r="N123" s="259" t="s">
        <v>56</v>
      </c>
      <c r="O123" s="1132" t="s">
        <v>457</v>
      </c>
    </row>
    <row r="124" spans="1:42" s="154" customFormat="1">
      <c r="A124" s="254">
        <v>77</v>
      </c>
      <c r="B124" s="255" t="s">
        <v>53</v>
      </c>
      <c r="C124" s="256">
        <v>3190330</v>
      </c>
      <c r="D124" s="299" t="s">
        <v>566</v>
      </c>
      <c r="E124" s="255" t="s">
        <v>453</v>
      </c>
      <c r="F124" s="255" t="s">
        <v>54</v>
      </c>
      <c r="G124" s="255" t="s">
        <v>42</v>
      </c>
      <c r="H124" s="259">
        <v>78</v>
      </c>
      <c r="I124" s="255">
        <v>32425000000</v>
      </c>
      <c r="J124" s="255" t="s">
        <v>456</v>
      </c>
      <c r="K124" s="273">
        <v>10300</v>
      </c>
      <c r="L124" s="261" t="s">
        <v>525</v>
      </c>
      <c r="M124" s="334" t="s">
        <v>545</v>
      </c>
      <c r="N124" s="255" t="s">
        <v>56</v>
      </c>
      <c r="O124" s="255" t="s">
        <v>461</v>
      </c>
    </row>
    <row r="125" spans="1:42" s="154" customFormat="1" ht="25.5">
      <c r="A125" s="254">
        <v>78</v>
      </c>
      <c r="B125" s="255" t="s">
        <v>53</v>
      </c>
      <c r="C125" s="256">
        <v>3190000</v>
      </c>
      <c r="D125" s="279" t="s">
        <v>567</v>
      </c>
      <c r="E125" s="255" t="s">
        <v>453</v>
      </c>
      <c r="F125" s="255">
        <v>796</v>
      </c>
      <c r="G125" s="334" t="s">
        <v>46</v>
      </c>
      <c r="H125" s="294">
        <v>315</v>
      </c>
      <c r="I125" s="255">
        <v>32425000000</v>
      </c>
      <c r="J125" s="255" t="s">
        <v>456</v>
      </c>
      <c r="K125" s="273">
        <v>196500</v>
      </c>
      <c r="L125" s="261" t="s">
        <v>568</v>
      </c>
      <c r="M125" s="334" t="s">
        <v>545</v>
      </c>
      <c r="N125" s="334" t="s">
        <v>56</v>
      </c>
      <c r="O125" s="300" t="s">
        <v>457</v>
      </c>
    </row>
    <row r="126" spans="1:42" s="360" customFormat="1" ht="38.25">
      <c r="A126" s="346">
        <v>79</v>
      </c>
      <c r="B126" s="282" t="s">
        <v>53</v>
      </c>
      <c r="C126" s="283">
        <v>4530000</v>
      </c>
      <c r="D126" s="284" t="s">
        <v>569</v>
      </c>
      <c r="E126" s="347" t="s">
        <v>122</v>
      </c>
      <c r="F126" s="282">
        <v>796</v>
      </c>
      <c r="G126" s="282" t="s">
        <v>46</v>
      </c>
      <c r="H126" s="348">
        <v>30</v>
      </c>
      <c r="I126" s="282">
        <v>32425000000</v>
      </c>
      <c r="J126" s="282" t="s">
        <v>456</v>
      </c>
      <c r="K126" s="349">
        <v>13320000</v>
      </c>
      <c r="L126" s="286" t="s">
        <v>525</v>
      </c>
      <c r="M126" s="350" t="s">
        <v>570</v>
      </c>
      <c r="N126" s="351" t="s">
        <v>56</v>
      </c>
      <c r="O126" s="1133" t="s">
        <v>461</v>
      </c>
      <c r="P126" s="354"/>
      <c r="Q126" s="355"/>
      <c r="R126" s="356"/>
      <c r="S126" s="357"/>
      <c r="T126" s="357"/>
      <c r="U126" s="358"/>
      <c r="V126" s="355"/>
      <c r="W126" s="358"/>
      <c r="X126" s="358"/>
      <c r="Y126" s="359"/>
      <c r="Z126" s="356"/>
    </row>
    <row r="127" spans="1:42" s="154" customFormat="1" ht="51">
      <c r="A127" s="254">
        <v>80</v>
      </c>
      <c r="B127" s="255" t="s">
        <v>53</v>
      </c>
      <c r="C127" s="256">
        <v>4530000</v>
      </c>
      <c r="D127" s="344" t="s">
        <v>571</v>
      </c>
      <c r="E127" s="255" t="s">
        <v>453</v>
      </c>
      <c r="F127" s="334">
        <v>796</v>
      </c>
      <c r="G127" s="255" t="s">
        <v>46</v>
      </c>
      <c r="H127" s="294">
        <v>1</v>
      </c>
      <c r="I127" s="255">
        <v>32425000000</v>
      </c>
      <c r="J127" s="255" t="s">
        <v>456</v>
      </c>
      <c r="K127" s="263">
        <v>798305.08</v>
      </c>
      <c r="L127" s="352" t="s">
        <v>528</v>
      </c>
      <c r="M127" s="353" t="s">
        <v>572</v>
      </c>
      <c r="N127" s="334" t="s">
        <v>56</v>
      </c>
      <c r="O127" s="300" t="s">
        <v>461</v>
      </c>
    </row>
    <row r="128" spans="1:42" s="154" customFormat="1" ht="30">
      <c r="A128" s="361">
        <v>81</v>
      </c>
      <c r="B128" s="362" t="s">
        <v>53</v>
      </c>
      <c r="C128" s="363">
        <v>3190000</v>
      </c>
      <c r="D128" s="364" t="s">
        <v>573</v>
      </c>
      <c r="E128" s="365" t="s">
        <v>122</v>
      </c>
      <c r="F128" s="362">
        <v>796</v>
      </c>
      <c r="G128" s="366" t="s">
        <v>46</v>
      </c>
      <c r="H128" s="367">
        <v>298</v>
      </c>
      <c r="I128" s="362">
        <v>32425000000</v>
      </c>
      <c r="J128" s="362" t="s">
        <v>456</v>
      </c>
      <c r="K128" s="368">
        <v>15600</v>
      </c>
      <c r="L128" s="369" t="s">
        <v>525</v>
      </c>
      <c r="M128" s="370" t="s">
        <v>526</v>
      </c>
      <c r="N128" s="366" t="s">
        <v>56</v>
      </c>
      <c r="O128" s="1134" t="s">
        <v>457</v>
      </c>
    </row>
    <row r="129" spans="1:27" s="154" customFormat="1" ht="30">
      <c r="A129" s="254">
        <v>82</v>
      </c>
      <c r="B129" s="255" t="s">
        <v>53</v>
      </c>
      <c r="C129" s="256">
        <v>3190000</v>
      </c>
      <c r="D129" s="279" t="s">
        <v>574</v>
      </c>
      <c r="E129" s="319" t="s">
        <v>122</v>
      </c>
      <c r="F129" s="255">
        <v>796</v>
      </c>
      <c r="G129" s="334" t="s">
        <v>46</v>
      </c>
      <c r="H129" s="294">
        <v>43</v>
      </c>
      <c r="I129" s="255">
        <v>32425000000</v>
      </c>
      <c r="J129" s="255" t="s">
        <v>456</v>
      </c>
      <c r="K129" s="273">
        <v>3900</v>
      </c>
      <c r="L129" s="261" t="s">
        <v>525</v>
      </c>
      <c r="M129" s="85" t="s">
        <v>526</v>
      </c>
      <c r="N129" s="334" t="s">
        <v>56</v>
      </c>
      <c r="O129" s="1131" t="s">
        <v>457</v>
      </c>
    </row>
    <row r="130" spans="1:27" s="154" customFormat="1" ht="30">
      <c r="A130" s="254">
        <v>83</v>
      </c>
      <c r="B130" s="255" t="s">
        <v>53</v>
      </c>
      <c r="C130" s="256">
        <v>3190000</v>
      </c>
      <c r="D130" s="279" t="s">
        <v>575</v>
      </c>
      <c r="E130" s="319" t="s">
        <v>122</v>
      </c>
      <c r="F130" s="255">
        <v>796</v>
      </c>
      <c r="G130" s="334" t="s">
        <v>46</v>
      </c>
      <c r="H130" s="294">
        <v>8</v>
      </c>
      <c r="I130" s="255">
        <v>32425000000</v>
      </c>
      <c r="J130" s="255" t="s">
        <v>456</v>
      </c>
      <c r="K130" s="273">
        <v>20500</v>
      </c>
      <c r="L130" s="261" t="s">
        <v>525</v>
      </c>
      <c r="M130" s="85" t="s">
        <v>526</v>
      </c>
      <c r="N130" s="334" t="s">
        <v>56</v>
      </c>
      <c r="O130" s="1131" t="s">
        <v>457</v>
      </c>
    </row>
    <row r="131" spans="1:27" s="154" customFormat="1" ht="30">
      <c r="A131" s="254">
        <v>84</v>
      </c>
      <c r="B131" s="255" t="s">
        <v>53</v>
      </c>
      <c r="C131" s="256">
        <v>3190000</v>
      </c>
      <c r="D131" s="279" t="s">
        <v>576</v>
      </c>
      <c r="E131" s="319" t="s">
        <v>122</v>
      </c>
      <c r="F131" s="255">
        <v>796</v>
      </c>
      <c r="G131" s="334" t="s">
        <v>46</v>
      </c>
      <c r="H131" s="294">
        <v>23.4</v>
      </c>
      <c r="I131" s="255">
        <v>32425000000</v>
      </c>
      <c r="J131" s="255" t="s">
        <v>456</v>
      </c>
      <c r="K131" s="273">
        <v>2600</v>
      </c>
      <c r="L131" s="261" t="s">
        <v>525</v>
      </c>
      <c r="M131" s="85" t="s">
        <v>526</v>
      </c>
      <c r="N131" s="334" t="s">
        <v>56</v>
      </c>
      <c r="O131" s="1131" t="s">
        <v>457</v>
      </c>
    </row>
    <row r="132" spans="1:27" s="154" customFormat="1" ht="30">
      <c r="A132" s="254">
        <v>85</v>
      </c>
      <c r="B132" s="255" t="s">
        <v>53</v>
      </c>
      <c r="C132" s="256">
        <v>3190000</v>
      </c>
      <c r="D132" s="299" t="s">
        <v>577</v>
      </c>
      <c r="E132" s="319" t="s">
        <v>122</v>
      </c>
      <c r="F132" s="255">
        <v>796</v>
      </c>
      <c r="G132" s="255" t="s">
        <v>46</v>
      </c>
      <c r="H132" s="259">
        <v>40</v>
      </c>
      <c r="I132" s="255">
        <v>32425000000</v>
      </c>
      <c r="J132" s="255" t="s">
        <v>456</v>
      </c>
      <c r="K132" s="273">
        <v>9400</v>
      </c>
      <c r="L132" s="261" t="s">
        <v>525</v>
      </c>
      <c r="M132" s="85" t="s">
        <v>526</v>
      </c>
      <c r="N132" s="255" t="s">
        <v>56</v>
      </c>
      <c r="O132" s="320" t="s">
        <v>461</v>
      </c>
    </row>
    <row r="133" spans="1:27" s="154" customFormat="1" ht="30">
      <c r="A133" s="254">
        <v>86</v>
      </c>
      <c r="B133" s="255" t="s">
        <v>53</v>
      </c>
      <c r="C133" s="256">
        <v>2716000</v>
      </c>
      <c r="D133" s="279" t="s">
        <v>578</v>
      </c>
      <c r="E133" s="319" t="s">
        <v>122</v>
      </c>
      <c r="F133" s="255">
        <v>796</v>
      </c>
      <c r="G133" s="334" t="s">
        <v>46</v>
      </c>
      <c r="H133" s="294">
        <v>12</v>
      </c>
      <c r="I133" s="255">
        <v>32425000000</v>
      </c>
      <c r="J133" s="255" t="s">
        <v>456</v>
      </c>
      <c r="K133" s="273">
        <v>15900</v>
      </c>
      <c r="L133" s="261" t="s">
        <v>525</v>
      </c>
      <c r="M133" s="85" t="s">
        <v>526</v>
      </c>
      <c r="N133" s="334" t="s">
        <v>56</v>
      </c>
      <c r="O133" s="1131" t="s">
        <v>457</v>
      </c>
    </row>
    <row r="134" spans="1:27" s="154" customFormat="1" ht="30">
      <c r="A134" s="254">
        <v>87</v>
      </c>
      <c r="B134" s="255" t="s">
        <v>53</v>
      </c>
      <c r="C134" s="256">
        <v>3190000</v>
      </c>
      <c r="D134" s="299" t="s">
        <v>579</v>
      </c>
      <c r="E134" s="319" t="s">
        <v>122</v>
      </c>
      <c r="F134" s="255">
        <v>796</v>
      </c>
      <c r="G134" s="255" t="s">
        <v>46</v>
      </c>
      <c r="H134" s="259">
        <v>90</v>
      </c>
      <c r="I134" s="255">
        <v>32425000000</v>
      </c>
      <c r="J134" s="255" t="s">
        <v>456</v>
      </c>
      <c r="K134" s="273">
        <v>120620</v>
      </c>
      <c r="L134" s="85">
        <v>41395</v>
      </c>
      <c r="M134" s="85" t="s">
        <v>580</v>
      </c>
      <c r="N134" s="255" t="s">
        <v>56</v>
      </c>
      <c r="O134" s="320" t="s">
        <v>461</v>
      </c>
    </row>
    <row r="135" spans="1:27" s="154" customFormat="1" ht="25.5">
      <c r="A135" s="254">
        <v>88</v>
      </c>
      <c r="B135" s="255" t="s">
        <v>53</v>
      </c>
      <c r="C135" s="256">
        <v>3190000</v>
      </c>
      <c r="D135" s="299" t="s">
        <v>581</v>
      </c>
      <c r="E135" s="319" t="s">
        <v>122</v>
      </c>
      <c r="F135" s="255">
        <v>797</v>
      </c>
      <c r="G135" s="255" t="s">
        <v>46</v>
      </c>
      <c r="H135" s="259">
        <v>4</v>
      </c>
      <c r="I135" s="334">
        <v>32425000000</v>
      </c>
      <c r="J135" s="255" t="s">
        <v>456</v>
      </c>
      <c r="K135" s="273">
        <v>7800</v>
      </c>
      <c r="L135" s="261" t="s">
        <v>528</v>
      </c>
      <c r="M135" s="332" t="s">
        <v>582</v>
      </c>
      <c r="N135" s="255" t="s">
        <v>56</v>
      </c>
      <c r="O135" s="320" t="s">
        <v>461</v>
      </c>
    </row>
    <row r="136" spans="1:27" s="154" customFormat="1" ht="25.5">
      <c r="A136" s="254">
        <v>89</v>
      </c>
      <c r="B136" s="255" t="s">
        <v>53</v>
      </c>
      <c r="C136" s="256">
        <v>5030090</v>
      </c>
      <c r="D136" s="299" t="s">
        <v>583</v>
      </c>
      <c r="E136" s="319" t="s">
        <v>122</v>
      </c>
      <c r="F136" s="255">
        <v>796</v>
      </c>
      <c r="G136" s="255" t="s">
        <v>46</v>
      </c>
      <c r="H136" s="294">
        <v>703</v>
      </c>
      <c r="I136" s="334">
        <v>32425000000</v>
      </c>
      <c r="J136" s="255" t="s">
        <v>456</v>
      </c>
      <c r="K136" s="273">
        <v>1535500</v>
      </c>
      <c r="L136" s="85">
        <v>41395</v>
      </c>
      <c r="M136" s="332" t="s">
        <v>582</v>
      </c>
      <c r="N136" s="255" t="s">
        <v>56</v>
      </c>
      <c r="O136" s="320" t="s">
        <v>461</v>
      </c>
    </row>
    <row r="137" spans="1:27" s="154" customFormat="1" ht="25.5">
      <c r="A137" s="254">
        <v>90</v>
      </c>
      <c r="B137" s="255" t="s">
        <v>53</v>
      </c>
      <c r="C137" s="256">
        <v>3150000</v>
      </c>
      <c r="D137" s="299" t="s">
        <v>584</v>
      </c>
      <c r="E137" s="319" t="s">
        <v>122</v>
      </c>
      <c r="F137" s="255">
        <v>796</v>
      </c>
      <c r="G137" s="255" t="s">
        <v>46</v>
      </c>
      <c r="H137" s="259">
        <v>130</v>
      </c>
      <c r="I137" s="255">
        <v>32425000000</v>
      </c>
      <c r="J137" s="255" t="s">
        <v>456</v>
      </c>
      <c r="K137" s="273">
        <v>10500</v>
      </c>
      <c r="L137" s="85">
        <v>41395</v>
      </c>
      <c r="M137" s="332" t="s">
        <v>582</v>
      </c>
      <c r="N137" s="255" t="s">
        <v>56</v>
      </c>
      <c r="O137" s="320" t="s">
        <v>457</v>
      </c>
    </row>
    <row r="138" spans="1:27" s="100" customFormat="1" ht="25.5">
      <c r="A138" s="254">
        <v>91</v>
      </c>
      <c r="B138" s="255" t="s">
        <v>53</v>
      </c>
      <c r="C138" s="256">
        <v>3312040</v>
      </c>
      <c r="D138" s="279" t="s">
        <v>585</v>
      </c>
      <c r="E138" s="319" t="s">
        <v>122</v>
      </c>
      <c r="F138" s="255">
        <v>796</v>
      </c>
      <c r="G138" s="255" t="s">
        <v>46</v>
      </c>
      <c r="H138" s="259">
        <v>31</v>
      </c>
      <c r="I138" s="255">
        <v>32425000000</v>
      </c>
      <c r="J138" s="255" t="s">
        <v>456</v>
      </c>
      <c r="K138" s="273">
        <v>22337</v>
      </c>
      <c r="L138" s="85">
        <v>41395</v>
      </c>
      <c r="M138" s="332" t="s">
        <v>582</v>
      </c>
      <c r="N138" s="255" t="s">
        <v>56</v>
      </c>
      <c r="O138" s="320" t="s">
        <v>457</v>
      </c>
    </row>
    <row r="139" spans="1:27" s="379" customFormat="1" ht="25.5">
      <c r="A139" s="254">
        <v>92</v>
      </c>
      <c r="B139" s="255" t="s">
        <v>53</v>
      </c>
      <c r="C139" s="256">
        <v>3116030</v>
      </c>
      <c r="D139" s="299" t="s">
        <v>496</v>
      </c>
      <c r="E139" s="255" t="s">
        <v>453</v>
      </c>
      <c r="F139" s="255">
        <v>796</v>
      </c>
      <c r="G139" s="255" t="s">
        <v>46</v>
      </c>
      <c r="H139" s="259">
        <v>385</v>
      </c>
      <c r="I139" s="255">
        <v>32425000000</v>
      </c>
      <c r="J139" s="255" t="s">
        <v>456</v>
      </c>
      <c r="K139" s="273">
        <v>88030</v>
      </c>
      <c r="L139" s="261" t="s">
        <v>474</v>
      </c>
      <c r="M139" s="255" t="s">
        <v>495</v>
      </c>
      <c r="N139" s="255" t="s">
        <v>56</v>
      </c>
      <c r="O139" s="255" t="s">
        <v>461</v>
      </c>
      <c r="P139" s="354"/>
      <c r="Q139" s="374"/>
      <c r="R139" s="375"/>
      <c r="S139" s="376"/>
      <c r="T139" s="376"/>
      <c r="U139" s="358"/>
      <c r="V139" s="377"/>
      <c r="W139" s="377"/>
      <c r="X139" s="377"/>
      <c r="Y139" s="378"/>
      <c r="Z139" s="377"/>
      <c r="AA139" s="377"/>
    </row>
    <row r="140" spans="1:27" s="154" customFormat="1" ht="38.25">
      <c r="A140" s="254">
        <v>93</v>
      </c>
      <c r="B140" s="255" t="s">
        <v>53</v>
      </c>
      <c r="C140" s="256">
        <v>4530000</v>
      </c>
      <c r="D140" s="371" t="s">
        <v>586</v>
      </c>
      <c r="E140" s="255" t="s">
        <v>453</v>
      </c>
      <c r="F140" s="255">
        <v>796</v>
      </c>
      <c r="G140" s="255" t="s">
        <v>46</v>
      </c>
      <c r="H140" s="294">
        <v>10</v>
      </c>
      <c r="I140" s="255">
        <v>32425000000</v>
      </c>
      <c r="J140" s="255" t="s">
        <v>456</v>
      </c>
      <c r="K140" s="372">
        <v>5086000</v>
      </c>
      <c r="L140" s="255" t="s">
        <v>332</v>
      </c>
      <c r="M140" s="373" t="s">
        <v>587</v>
      </c>
      <c r="N140" s="334" t="s">
        <v>56</v>
      </c>
      <c r="O140" s="300" t="s">
        <v>461</v>
      </c>
    </row>
    <row r="141" spans="1:27" ht="15">
      <c r="A141" s="265"/>
      <c r="B141" s="266"/>
      <c r="C141" s="267"/>
      <c r="D141" s="304"/>
      <c r="E141" s="380"/>
      <c r="F141" s="266"/>
      <c r="G141" s="305"/>
      <c r="H141" s="306"/>
      <c r="I141" s="266"/>
      <c r="J141" s="266"/>
      <c r="K141" s="269">
        <f>SUM(K104:K140)</f>
        <v>28893927.959999997</v>
      </c>
      <c r="L141" s="381"/>
      <c r="M141" s="382"/>
      <c r="N141" s="305"/>
      <c r="O141" s="340"/>
      <c r="P141" s="5"/>
    </row>
    <row r="142" spans="1:27" s="100" customFormat="1" ht="15.75">
      <c r="A142" s="308"/>
      <c r="B142" s="309"/>
      <c r="C142" s="310"/>
      <c r="D142" s="309" t="s">
        <v>451</v>
      </c>
      <c r="E142" s="309"/>
      <c r="F142" s="309"/>
      <c r="G142" s="309"/>
      <c r="H142" s="309"/>
      <c r="I142" s="309"/>
      <c r="J142" s="309"/>
      <c r="K142" s="311"/>
      <c r="L142" s="312"/>
      <c r="M142" s="309"/>
      <c r="N142" s="309"/>
      <c r="O142" s="313"/>
    </row>
    <row r="143" spans="1:27" s="100" customFormat="1" ht="25.5">
      <c r="A143" s="315">
        <v>94</v>
      </c>
      <c r="B143" s="255" t="s">
        <v>53</v>
      </c>
      <c r="C143" s="256">
        <v>4521010</v>
      </c>
      <c r="D143" s="257" t="s">
        <v>588</v>
      </c>
      <c r="E143" s="255" t="s">
        <v>453</v>
      </c>
      <c r="F143" s="255">
        <v>839</v>
      </c>
      <c r="G143" s="258" t="s">
        <v>454</v>
      </c>
      <c r="H143" s="259">
        <v>1</v>
      </c>
      <c r="I143" s="255" t="s">
        <v>455</v>
      </c>
      <c r="J143" s="255" t="s">
        <v>456</v>
      </c>
      <c r="K143" s="260">
        <v>141000</v>
      </c>
      <c r="L143" s="261" t="s">
        <v>294</v>
      </c>
      <c r="M143" s="255" t="s">
        <v>142</v>
      </c>
      <c r="N143" s="255" t="s">
        <v>56</v>
      </c>
      <c r="O143" s="255" t="s">
        <v>461</v>
      </c>
    </row>
    <row r="144" spans="1:27" s="100" customFormat="1" ht="25.5">
      <c r="A144" s="315">
        <v>95</v>
      </c>
      <c r="B144" s="255" t="s">
        <v>53</v>
      </c>
      <c r="C144" s="256">
        <v>4530010</v>
      </c>
      <c r="D144" s="280" t="s">
        <v>589</v>
      </c>
      <c r="E144" s="255" t="s">
        <v>453</v>
      </c>
      <c r="F144" s="255">
        <v>839</v>
      </c>
      <c r="G144" s="258" t="s">
        <v>454</v>
      </c>
      <c r="H144" s="259">
        <v>1</v>
      </c>
      <c r="I144" s="255" t="s">
        <v>455</v>
      </c>
      <c r="J144" s="255" t="s">
        <v>456</v>
      </c>
      <c r="K144" s="260">
        <v>4261000</v>
      </c>
      <c r="L144" s="261" t="s">
        <v>294</v>
      </c>
      <c r="M144" s="255" t="s">
        <v>142</v>
      </c>
      <c r="N144" s="255" t="s">
        <v>56</v>
      </c>
      <c r="O144" s="255" t="s">
        <v>461</v>
      </c>
    </row>
    <row r="145" spans="1:16" s="100" customFormat="1" ht="25.5">
      <c r="A145" s="315">
        <v>96</v>
      </c>
      <c r="B145" s="255" t="s">
        <v>53</v>
      </c>
      <c r="C145" s="256">
        <v>4530010</v>
      </c>
      <c r="D145" s="280" t="s">
        <v>590</v>
      </c>
      <c r="E145" s="255" t="s">
        <v>453</v>
      </c>
      <c r="F145" s="255">
        <v>839</v>
      </c>
      <c r="G145" s="258" t="s">
        <v>454</v>
      </c>
      <c r="H145" s="259">
        <v>1</v>
      </c>
      <c r="I145" s="255" t="s">
        <v>455</v>
      </c>
      <c r="J145" s="255" t="s">
        <v>456</v>
      </c>
      <c r="K145" s="260">
        <v>870000</v>
      </c>
      <c r="L145" s="261" t="s">
        <v>323</v>
      </c>
      <c r="M145" s="255" t="s">
        <v>142</v>
      </c>
      <c r="N145" s="255" t="s">
        <v>56</v>
      </c>
      <c r="O145" s="255" t="s">
        <v>461</v>
      </c>
    </row>
    <row r="146" spans="1:16" s="100" customFormat="1" ht="25.5">
      <c r="A146" s="315">
        <v>97</v>
      </c>
      <c r="B146" s="255" t="s">
        <v>53</v>
      </c>
      <c r="C146" s="256">
        <v>4530010</v>
      </c>
      <c r="D146" s="299" t="s">
        <v>591</v>
      </c>
      <c r="E146" s="255" t="s">
        <v>453</v>
      </c>
      <c r="F146" s="255">
        <v>839</v>
      </c>
      <c r="G146" s="258" t="s">
        <v>454</v>
      </c>
      <c r="H146" s="259">
        <v>1</v>
      </c>
      <c r="I146" s="255" t="s">
        <v>455</v>
      </c>
      <c r="J146" s="255" t="s">
        <v>456</v>
      </c>
      <c r="K146" s="260">
        <v>794000</v>
      </c>
      <c r="L146" s="261" t="s">
        <v>294</v>
      </c>
      <c r="M146" s="255" t="s">
        <v>142</v>
      </c>
      <c r="N146" s="255" t="s">
        <v>56</v>
      </c>
      <c r="O146" s="255" t="s">
        <v>461</v>
      </c>
    </row>
    <row r="147" spans="1:16" s="100" customFormat="1" ht="51">
      <c r="A147" s="315">
        <v>98</v>
      </c>
      <c r="B147" s="255" t="s">
        <v>53</v>
      </c>
      <c r="C147" s="256">
        <v>4530010</v>
      </c>
      <c r="D147" s="299" t="s">
        <v>592</v>
      </c>
      <c r="E147" s="255" t="s">
        <v>453</v>
      </c>
      <c r="F147" s="255">
        <v>839</v>
      </c>
      <c r="G147" s="258" t="s">
        <v>454</v>
      </c>
      <c r="H147" s="259">
        <v>1</v>
      </c>
      <c r="I147" s="255" t="s">
        <v>455</v>
      </c>
      <c r="J147" s="255" t="s">
        <v>456</v>
      </c>
      <c r="K147" s="260">
        <v>718000</v>
      </c>
      <c r="L147" s="261" t="s">
        <v>294</v>
      </c>
      <c r="M147" s="255" t="s">
        <v>142</v>
      </c>
      <c r="N147" s="255" t="s">
        <v>56</v>
      </c>
      <c r="O147" s="255" t="s">
        <v>461</v>
      </c>
    </row>
    <row r="148" spans="1:16" s="100" customFormat="1" ht="51">
      <c r="A148" s="315">
        <v>99</v>
      </c>
      <c r="B148" s="255" t="s">
        <v>53</v>
      </c>
      <c r="C148" s="256">
        <v>4530010</v>
      </c>
      <c r="D148" s="299" t="s">
        <v>593</v>
      </c>
      <c r="E148" s="255" t="s">
        <v>453</v>
      </c>
      <c r="F148" s="255">
        <v>839</v>
      </c>
      <c r="G148" s="258" t="s">
        <v>454</v>
      </c>
      <c r="H148" s="259">
        <v>1</v>
      </c>
      <c r="I148" s="255" t="s">
        <v>455</v>
      </c>
      <c r="J148" s="255" t="s">
        <v>456</v>
      </c>
      <c r="K148" s="260">
        <v>662000</v>
      </c>
      <c r="L148" s="261" t="s">
        <v>294</v>
      </c>
      <c r="M148" s="255" t="s">
        <v>142</v>
      </c>
      <c r="N148" s="255" t="s">
        <v>56</v>
      </c>
      <c r="O148" s="255" t="s">
        <v>461</v>
      </c>
    </row>
    <row r="149" spans="1:16" s="100" customFormat="1" ht="25.5">
      <c r="A149" s="315">
        <v>100</v>
      </c>
      <c r="B149" s="255" t="s">
        <v>53</v>
      </c>
      <c r="C149" s="256">
        <v>2924694</v>
      </c>
      <c r="D149" s="299" t="s">
        <v>594</v>
      </c>
      <c r="E149" s="255" t="s">
        <v>453</v>
      </c>
      <c r="F149" s="255">
        <v>796</v>
      </c>
      <c r="G149" s="259" t="s">
        <v>459</v>
      </c>
      <c r="H149" s="259">
        <v>1</v>
      </c>
      <c r="I149" s="255" t="s">
        <v>455</v>
      </c>
      <c r="J149" s="255" t="s">
        <v>456</v>
      </c>
      <c r="K149" s="260">
        <v>930000</v>
      </c>
      <c r="L149" s="261" t="s">
        <v>323</v>
      </c>
      <c r="M149" s="255" t="s">
        <v>142</v>
      </c>
      <c r="N149" s="255" t="s">
        <v>56</v>
      </c>
      <c r="O149" s="255" t="s">
        <v>461</v>
      </c>
    </row>
    <row r="150" spans="1:16" s="100" customFormat="1" ht="38.25">
      <c r="A150" s="315">
        <v>101</v>
      </c>
      <c r="B150" s="255" t="s">
        <v>113</v>
      </c>
      <c r="C150" s="256">
        <v>7210000</v>
      </c>
      <c r="D150" s="383" t="s">
        <v>595</v>
      </c>
      <c r="E150" s="255" t="s">
        <v>453</v>
      </c>
      <c r="F150" s="255">
        <v>796</v>
      </c>
      <c r="G150" s="258" t="s">
        <v>454</v>
      </c>
      <c r="H150" s="259">
        <v>1</v>
      </c>
      <c r="I150" s="255" t="s">
        <v>455</v>
      </c>
      <c r="J150" s="255" t="s">
        <v>456</v>
      </c>
      <c r="K150" s="263">
        <v>143037</v>
      </c>
      <c r="L150" s="261" t="s">
        <v>323</v>
      </c>
      <c r="M150" s="255" t="s">
        <v>142</v>
      </c>
      <c r="N150" s="255" t="s">
        <v>56</v>
      </c>
      <c r="O150" s="255" t="s">
        <v>461</v>
      </c>
    </row>
    <row r="151" spans="1:16" s="100" customFormat="1" ht="51">
      <c r="A151" s="315">
        <v>102</v>
      </c>
      <c r="B151" s="255" t="s">
        <v>596</v>
      </c>
      <c r="C151" s="256">
        <v>7210000</v>
      </c>
      <c r="D151" s="383" t="s">
        <v>597</v>
      </c>
      <c r="E151" s="255" t="s">
        <v>453</v>
      </c>
      <c r="F151" s="255">
        <v>796</v>
      </c>
      <c r="G151" s="258" t="s">
        <v>454</v>
      </c>
      <c r="H151" s="259">
        <v>1</v>
      </c>
      <c r="I151" s="255" t="s">
        <v>455</v>
      </c>
      <c r="J151" s="255" t="s">
        <v>456</v>
      </c>
      <c r="K151" s="263">
        <v>272737</v>
      </c>
      <c r="L151" s="261" t="s">
        <v>294</v>
      </c>
      <c r="M151" s="255" t="s">
        <v>142</v>
      </c>
      <c r="N151" s="255" t="s">
        <v>56</v>
      </c>
      <c r="O151" s="255" t="s">
        <v>461</v>
      </c>
    </row>
    <row r="152" spans="1:16" s="100" customFormat="1" ht="63.75">
      <c r="A152" s="315">
        <v>103</v>
      </c>
      <c r="B152" s="255" t="s">
        <v>598</v>
      </c>
      <c r="C152" s="256">
        <v>7210000</v>
      </c>
      <c r="D152" s="383" t="s">
        <v>599</v>
      </c>
      <c r="E152" s="255" t="s">
        <v>453</v>
      </c>
      <c r="F152" s="255">
        <v>796</v>
      </c>
      <c r="G152" s="258" t="s">
        <v>454</v>
      </c>
      <c r="H152" s="259">
        <v>1</v>
      </c>
      <c r="I152" s="255" t="s">
        <v>455</v>
      </c>
      <c r="J152" s="255" t="s">
        <v>456</v>
      </c>
      <c r="K152" s="263">
        <v>2587157</v>
      </c>
      <c r="L152" s="261" t="s">
        <v>294</v>
      </c>
      <c r="M152" s="255" t="s">
        <v>142</v>
      </c>
      <c r="N152" s="255" t="s">
        <v>56</v>
      </c>
      <c r="O152" s="255" t="s">
        <v>461</v>
      </c>
    </row>
    <row r="153" spans="1:16" s="100" customFormat="1" ht="51">
      <c r="A153" s="315">
        <v>104</v>
      </c>
      <c r="B153" s="255" t="s">
        <v>600</v>
      </c>
      <c r="C153" s="256">
        <v>7210000</v>
      </c>
      <c r="D153" s="383" t="s">
        <v>601</v>
      </c>
      <c r="E153" s="255" t="s">
        <v>453</v>
      </c>
      <c r="F153" s="255">
        <v>796</v>
      </c>
      <c r="G153" s="258" t="s">
        <v>454</v>
      </c>
      <c r="H153" s="259">
        <v>1</v>
      </c>
      <c r="I153" s="255" t="s">
        <v>455</v>
      </c>
      <c r="J153" s="255" t="s">
        <v>456</v>
      </c>
      <c r="K153" s="263">
        <v>333351</v>
      </c>
      <c r="L153" s="261" t="s">
        <v>294</v>
      </c>
      <c r="M153" s="255" t="s">
        <v>142</v>
      </c>
      <c r="N153" s="255" t="s">
        <v>56</v>
      </c>
      <c r="O153" s="255" t="s">
        <v>461</v>
      </c>
    </row>
    <row r="154" spans="1:16" s="100" customFormat="1" ht="76.5">
      <c r="A154" s="315">
        <v>105</v>
      </c>
      <c r="B154" s="255" t="s">
        <v>602</v>
      </c>
      <c r="C154" s="256">
        <v>7210000</v>
      </c>
      <c r="D154" s="383" t="s">
        <v>603</v>
      </c>
      <c r="E154" s="255" t="s">
        <v>453</v>
      </c>
      <c r="F154" s="255">
        <v>796</v>
      </c>
      <c r="G154" s="258" t="s">
        <v>454</v>
      </c>
      <c r="H154" s="259">
        <v>1</v>
      </c>
      <c r="I154" s="255" t="s">
        <v>455</v>
      </c>
      <c r="J154" s="255" t="s">
        <v>456</v>
      </c>
      <c r="K154" s="263">
        <v>968247.45</v>
      </c>
      <c r="L154" s="261" t="s">
        <v>323</v>
      </c>
      <c r="M154" s="255" t="s">
        <v>142</v>
      </c>
      <c r="N154" s="255" t="s">
        <v>56</v>
      </c>
      <c r="O154" s="255" t="s">
        <v>461</v>
      </c>
    </row>
    <row r="155" spans="1:16" s="100" customFormat="1" ht="25.5">
      <c r="A155" s="315">
        <v>106</v>
      </c>
      <c r="B155" s="255" t="s">
        <v>53</v>
      </c>
      <c r="C155" s="256">
        <v>7210000</v>
      </c>
      <c r="D155" s="383" t="s">
        <v>604</v>
      </c>
      <c r="E155" s="255" t="s">
        <v>453</v>
      </c>
      <c r="F155" s="255">
        <v>796</v>
      </c>
      <c r="G155" s="258" t="s">
        <v>454</v>
      </c>
      <c r="H155" s="259">
        <v>1</v>
      </c>
      <c r="I155" s="255" t="s">
        <v>455</v>
      </c>
      <c r="J155" s="255" t="s">
        <v>456</v>
      </c>
      <c r="K155" s="263">
        <v>981355.93</v>
      </c>
      <c r="L155" s="261" t="s">
        <v>338</v>
      </c>
      <c r="M155" s="255" t="s">
        <v>142</v>
      </c>
      <c r="N155" s="255" t="s">
        <v>56</v>
      </c>
      <c r="O155" s="255" t="s">
        <v>461</v>
      </c>
    </row>
    <row r="156" spans="1:16" s="100" customFormat="1" ht="63.75">
      <c r="A156" s="315">
        <v>107</v>
      </c>
      <c r="B156" s="255" t="s">
        <v>53</v>
      </c>
      <c r="C156" s="256">
        <v>7210000</v>
      </c>
      <c r="D156" s="383" t="s">
        <v>605</v>
      </c>
      <c r="E156" s="255" t="s">
        <v>453</v>
      </c>
      <c r="F156" s="255">
        <v>796</v>
      </c>
      <c r="G156" s="258" t="s">
        <v>454</v>
      </c>
      <c r="H156" s="259">
        <v>1</v>
      </c>
      <c r="I156" s="255" t="s">
        <v>455</v>
      </c>
      <c r="J156" s="255" t="s">
        <v>456</v>
      </c>
      <c r="K156" s="263">
        <v>464000</v>
      </c>
      <c r="L156" s="261" t="s">
        <v>338</v>
      </c>
      <c r="M156" s="255" t="s">
        <v>142</v>
      </c>
      <c r="N156" s="384" t="s">
        <v>606</v>
      </c>
      <c r="O156" s="255" t="s">
        <v>461</v>
      </c>
    </row>
    <row r="157" spans="1:16" s="100" customFormat="1" ht="76.5">
      <c r="A157" s="315">
        <v>108</v>
      </c>
      <c r="B157" s="255" t="s">
        <v>53</v>
      </c>
      <c r="C157" s="256">
        <v>7210000</v>
      </c>
      <c r="D157" s="383" t="s">
        <v>607</v>
      </c>
      <c r="E157" s="255" t="s">
        <v>453</v>
      </c>
      <c r="F157" s="255">
        <v>796</v>
      </c>
      <c r="G157" s="258" t="s">
        <v>454</v>
      </c>
      <c r="H157" s="259">
        <v>1</v>
      </c>
      <c r="I157" s="255" t="s">
        <v>455</v>
      </c>
      <c r="J157" s="255" t="s">
        <v>456</v>
      </c>
      <c r="K157" s="263" t="s">
        <v>608</v>
      </c>
      <c r="L157" s="261" t="s">
        <v>323</v>
      </c>
      <c r="M157" s="255" t="s">
        <v>142</v>
      </c>
      <c r="N157" s="255" t="s">
        <v>56</v>
      </c>
      <c r="O157" s="255" t="s">
        <v>461</v>
      </c>
    </row>
    <row r="158" spans="1:16" s="100" customFormat="1" ht="51">
      <c r="A158" s="315">
        <v>109</v>
      </c>
      <c r="B158" s="282" t="s">
        <v>53</v>
      </c>
      <c r="C158" s="283">
        <v>4530010</v>
      </c>
      <c r="D158" s="385" t="s">
        <v>609</v>
      </c>
      <c r="E158" s="282" t="s">
        <v>453</v>
      </c>
      <c r="F158" s="282">
        <v>839</v>
      </c>
      <c r="G158" s="386" t="s">
        <v>454</v>
      </c>
      <c r="H158" s="387">
        <v>1</v>
      </c>
      <c r="I158" s="282" t="s">
        <v>455</v>
      </c>
      <c r="J158" s="282" t="s">
        <v>456</v>
      </c>
      <c r="K158" s="388">
        <v>500000</v>
      </c>
      <c r="L158" s="286" t="s">
        <v>610</v>
      </c>
      <c r="M158" s="282" t="s">
        <v>142</v>
      </c>
      <c r="N158" s="282" t="s">
        <v>56</v>
      </c>
      <c r="O158" s="282" t="s">
        <v>461</v>
      </c>
    </row>
    <row r="159" spans="1:16" ht="25.5">
      <c r="A159" s="315">
        <v>110</v>
      </c>
      <c r="B159" s="255" t="s">
        <v>53</v>
      </c>
      <c r="C159" s="256">
        <v>7210000</v>
      </c>
      <c r="D159" s="257" t="s">
        <v>611</v>
      </c>
      <c r="E159" s="255" t="s">
        <v>453</v>
      </c>
      <c r="F159" s="255">
        <v>796</v>
      </c>
      <c r="G159" s="258" t="s">
        <v>454</v>
      </c>
      <c r="H159" s="259">
        <v>1</v>
      </c>
      <c r="I159" s="255" t="s">
        <v>455</v>
      </c>
      <c r="J159" s="255" t="s">
        <v>456</v>
      </c>
      <c r="K159" s="263">
        <v>142000</v>
      </c>
      <c r="L159" s="261">
        <v>41365</v>
      </c>
      <c r="M159" s="255" t="s">
        <v>142</v>
      </c>
      <c r="N159" s="255" t="s">
        <v>56</v>
      </c>
      <c r="O159" s="255" t="s">
        <v>461</v>
      </c>
      <c r="P159" s="5"/>
    </row>
    <row r="160" spans="1:16">
      <c r="A160" s="389"/>
      <c r="B160" s="390"/>
      <c r="C160" s="390"/>
      <c r="D160" s="390"/>
      <c r="E160" s="390"/>
      <c r="F160" s="390"/>
      <c r="G160" s="390"/>
      <c r="H160" s="390"/>
      <c r="I160" s="390"/>
      <c r="J160" s="390"/>
      <c r="K160" s="391">
        <f>SUM(K143:K159)</f>
        <v>14767885.379999999</v>
      </c>
      <c r="L160" s="392"/>
      <c r="M160" s="390"/>
      <c r="N160" s="390"/>
      <c r="O160" s="390"/>
      <c r="P160" s="5"/>
    </row>
    <row r="161" spans="1:62" s="154" customFormat="1" ht="38.25" customHeight="1">
      <c r="A161" s="389"/>
      <c r="B161" s="390"/>
      <c r="C161" s="390"/>
      <c r="D161" s="393" t="s">
        <v>488</v>
      </c>
      <c r="E161" s="390"/>
      <c r="F161" s="390"/>
      <c r="G161" s="390"/>
      <c r="H161" s="390"/>
      <c r="I161" s="390"/>
      <c r="J161" s="390"/>
      <c r="K161" s="394"/>
      <c r="L161" s="392"/>
      <c r="M161" s="390"/>
      <c r="N161" s="390"/>
      <c r="O161" s="390"/>
      <c r="P161" s="401"/>
      <c r="Q161" s="402"/>
      <c r="R161" s="403"/>
      <c r="S161" s="325"/>
      <c r="T161" s="325"/>
      <c r="U161" s="402"/>
      <c r="V161" s="404"/>
      <c r="W161" s="402"/>
      <c r="X161" s="405"/>
      <c r="Y161" s="406"/>
      <c r="Z161" s="274"/>
      <c r="AA161" s="274"/>
      <c r="AB161" s="274"/>
      <c r="AC161" s="274"/>
      <c r="AD161" s="274"/>
      <c r="AE161" s="274"/>
      <c r="AF161" s="274"/>
      <c r="AG161" s="274"/>
      <c r="AH161" s="274"/>
      <c r="AI161" s="274"/>
      <c r="AJ161" s="274"/>
      <c r="AK161" s="274"/>
      <c r="AL161" s="274"/>
      <c r="AM161" s="274"/>
      <c r="AN161" s="274"/>
      <c r="AO161" s="274"/>
      <c r="AP161" s="274"/>
      <c r="AQ161" s="274"/>
      <c r="AR161" s="274"/>
      <c r="AS161" s="274"/>
      <c r="AT161" s="274"/>
      <c r="AU161" s="274"/>
      <c r="AV161" s="274"/>
      <c r="AW161" s="274"/>
      <c r="AX161" s="274"/>
      <c r="AY161" s="274"/>
      <c r="AZ161" s="274"/>
      <c r="BA161" s="274"/>
      <c r="BB161" s="274"/>
      <c r="BC161" s="274"/>
      <c r="BD161" s="274"/>
      <c r="BE161" s="274"/>
      <c r="BF161" s="274"/>
      <c r="BG161" s="274"/>
      <c r="BH161" s="274"/>
      <c r="BI161" s="274"/>
      <c r="BJ161" s="274"/>
    </row>
    <row r="162" spans="1:62" s="154" customFormat="1" ht="38.25" customHeight="1">
      <c r="A162" s="315">
        <v>111</v>
      </c>
      <c r="B162" s="384" t="s">
        <v>113</v>
      </c>
      <c r="C162" s="395">
        <v>7424041</v>
      </c>
      <c r="D162" s="396" t="s">
        <v>612</v>
      </c>
      <c r="E162" s="397" t="s">
        <v>122</v>
      </c>
      <c r="F162" s="384">
        <v>839</v>
      </c>
      <c r="G162" s="398" t="s">
        <v>454</v>
      </c>
      <c r="H162" s="384">
        <v>1</v>
      </c>
      <c r="I162" s="384">
        <v>32425000000</v>
      </c>
      <c r="J162" s="384" t="s">
        <v>456</v>
      </c>
      <c r="K162" s="399">
        <v>0</v>
      </c>
      <c r="L162" s="400" t="s">
        <v>338</v>
      </c>
      <c r="M162" s="400" t="s">
        <v>587</v>
      </c>
      <c r="N162" s="384" t="s">
        <v>606</v>
      </c>
      <c r="O162" s="1135" t="s">
        <v>457</v>
      </c>
      <c r="P162" s="401"/>
      <c r="Q162" s="402"/>
      <c r="R162" s="403"/>
      <c r="S162" s="325"/>
      <c r="T162" s="325"/>
      <c r="U162" s="402"/>
      <c r="V162" s="404"/>
      <c r="W162" s="402"/>
      <c r="X162" s="405"/>
      <c r="Y162" s="406"/>
      <c r="Z162" s="274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74"/>
      <c r="AM162" s="274"/>
      <c r="AN162" s="274"/>
      <c r="AO162" s="274"/>
      <c r="AP162" s="274"/>
      <c r="AQ162" s="274"/>
      <c r="AR162" s="274"/>
      <c r="AS162" s="274"/>
      <c r="AT162" s="274"/>
      <c r="AU162" s="274"/>
      <c r="AV162" s="274"/>
      <c r="AW162" s="274"/>
      <c r="AX162" s="274"/>
      <c r="AY162" s="274"/>
      <c r="AZ162" s="274"/>
      <c r="BA162" s="274"/>
      <c r="BB162" s="274"/>
      <c r="BC162" s="274"/>
      <c r="BD162" s="274"/>
      <c r="BE162" s="274"/>
      <c r="BF162" s="274"/>
      <c r="BG162" s="274"/>
      <c r="BH162" s="274"/>
      <c r="BI162" s="274"/>
      <c r="BJ162" s="274"/>
    </row>
    <row r="163" spans="1:62">
      <c r="A163" s="315">
        <v>112</v>
      </c>
      <c r="B163" s="384" t="s">
        <v>113</v>
      </c>
      <c r="C163" s="395">
        <v>7424041</v>
      </c>
      <c r="D163" s="396" t="s">
        <v>613</v>
      </c>
      <c r="E163" s="397" t="s">
        <v>122</v>
      </c>
      <c r="F163" s="384">
        <v>839</v>
      </c>
      <c r="G163" s="398" t="s">
        <v>454</v>
      </c>
      <c r="H163" s="384">
        <v>1</v>
      </c>
      <c r="I163" s="384">
        <v>32425000000</v>
      </c>
      <c r="J163" s="384" t="s">
        <v>456</v>
      </c>
      <c r="K163" s="399">
        <v>0</v>
      </c>
      <c r="L163" s="400" t="s">
        <v>338</v>
      </c>
      <c r="M163" s="400" t="s">
        <v>587</v>
      </c>
      <c r="N163" s="384" t="s">
        <v>606</v>
      </c>
      <c r="O163" s="1135" t="s">
        <v>457</v>
      </c>
      <c r="P163" s="5"/>
    </row>
    <row r="164" spans="1:62">
      <c r="A164" s="390"/>
      <c r="B164" s="390"/>
      <c r="C164" s="390"/>
      <c r="D164" s="390"/>
      <c r="E164" s="390"/>
      <c r="F164" s="390"/>
      <c r="G164" s="390"/>
      <c r="H164" s="390"/>
      <c r="I164" s="390"/>
      <c r="J164" s="390"/>
      <c r="K164" s="391">
        <f>SUM(K162:K163)</f>
        <v>0</v>
      </c>
      <c r="L164" s="392"/>
      <c r="M164" s="390"/>
      <c r="N164" s="390"/>
      <c r="O164" s="390"/>
      <c r="P164" s="5"/>
    </row>
    <row r="165" spans="1:62" s="100" customFormat="1">
      <c r="A165" s="265"/>
      <c r="B165" s="268"/>
      <c r="C165" s="276"/>
      <c r="D165" s="268" t="s">
        <v>614</v>
      </c>
      <c r="E165" s="268"/>
      <c r="F165" s="268"/>
      <c r="G165" s="268"/>
      <c r="H165" s="268"/>
      <c r="I165" s="268"/>
      <c r="J165" s="268"/>
      <c r="K165" s="269"/>
      <c r="L165" s="277"/>
      <c r="M165" s="277"/>
      <c r="N165" s="268"/>
      <c r="O165" s="330"/>
    </row>
    <row r="166" spans="1:62" s="100" customFormat="1" ht="30" customHeight="1">
      <c r="A166" s="315">
        <v>113</v>
      </c>
      <c r="B166" s="255" t="s">
        <v>53</v>
      </c>
      <c r="C166" s="256">
        <v>2320000</v>
      </c>
      <c r="D166" s="299" t="s">
        <v>615</v>
      </c>
      <c r="E166" s="319" t="s">
        <v>122</v>
      </c>
      <c r="F166" s="255">
        <v>112</v>
      </c>
      <c r="G166" s="255" t="s">
        <v>616</v>
      </c>
      <c r="H166" s="259">
        <v>151046.91</v>
      </c>
      <c r="I166" s="255">
        <v>32425000000</v>
      </c>
      <c r="J166" s="255" t="s">
        <v>456</v>
      </c>
      <c r="K166" s="273">
        <v>2967649</v>
      </c>
      <c r="L166" s="261" t="s">
        <v>323</v>
      </c>
      <c r="M166" s="332" t="s">
        <v>49</v>
      </c>
      <c r="N166" s="255" t="s">
        <v>56</v>
      </c>
      <c r="O166" s="320" t="s">
        <v>461</v>
      </c>
    </row>
    <row r="167" spans="1:62">
      <c r="A167" s="315">
        <v>114</v>
      </c>
      <c r="B167" s="255" t="s">
        <v>53</v>
      </c>
      <c r="C167" s="256">
        <v>2320030</v>
      </c>
      <c r="D167" s="299" t="s">
        <v>617</v>
      </c>
      <c r="E167" s="319" t="s">
        <v>122</v>
      </c>
      <c r="F167" s="255">
        <v>112</v>
      </c>
      <c r="G167" s="255" t="s">
        <v>616</v>
      </c>
      <c r="H167" s="259">
        <v>2971.4</v>
      </c>
      <c r="I167" s="255">
        <v>32425000001</v>
      </c>
      <c r="J167" s="255" t="s">
        <v>456</v>
      </c>
      <c r="K167" s="273">
        <v>310232</v>
      </c>
      <c r="L167" s="261" t="s">
        <v>323</v>
      </c>
      <c r="M167" s="332" t="s">
        <v>49</v>
      </c>
      <c r="N167" s="255" t="s">
        <v>56</v>
      </c>
      <c r="O167" s="320" t="s">
        <v>461</v>
      </c>
      <c r="P167" s="5"/>
    </row>
    <row r="168" spans="1:62">
      <c r="A168" s="390"/>
      <c r="B168" s="390"/>
      <c r="C168" s="390"/>
      <c r="D168" s="390"/>
      <c r="E168" s="390"/>
      <c r="F168" s="390"/>
      <c r="G168" s="390"/>
      <c r="H168" s="390"/>
      <c r="I168" s="390"/>
      <c r="J168" s="390"/>
      <c r="K168" s="391">
        <f>SUM(K166:K167)</f>
        <v>3277881</v>
      </c>
      <c r="L168" s="392"/>
      <c r="M168" s="390"/>
      <c r="N168" s="390"/>
      <c r="O168" s="390"/>
      <c r="P168" s="5"/>
    </row>
    <row r="169" spans="1:62" s="100" customFormat="1">
      <c r="A169" s="390"/>
      <c r="B169" s="390"/>
      <c r="C169" s="390"/>
      <c r="D169" s="393" t="s">
        <v>618</v>
      </c>
      <c r="E169" s="390"/>
      <c r="F169" s="390"/>
      <c r="G169" s="390"/>
      <c r="H169" s="390"/>
      <c r="I169" s="390"/>
      <c r="J169" s="390"/>
      <c r="K169" s="394"/>
      <c r="L169" s="392"/>
      <c r="M169" s="390"/>
      <c r="N169" s="390"/>
      <c r="O169" s="390"/>
    </row>
    <row r="170" spans="1:62" s="100" customFormat="1" ht="25.5">
      <c r="A170" s="407">
        <v>115</v>
      </c>
      <c r="B170" s="255" t="s">
        <v>53</v>
      </c>
      <c r="C170" s="256">
        <v>6322000</v>
      </c>
      <c r="D170" s="254" t="s">
        <v>619</v>
      </c>
      <c r="E170" s="259" t="s">
        <v>122</v>
      </c>
      <c r="F170" s="259">
        <v>839</v>
      </c>
      <c r="G170" s="407" t="s">
        <v>454</v>
      </c>
      <c r="H170" s="259">
        <v>1</v>
      </c>
      <c r="I170" s="255">
        <v>32431000000</v>
      </c>
      <c r="J170" s="255" t="s">
        <v>620</v>
      </c>
      <c r="K170" s="408">
        <v>2654.1</v>
      </c>
      <c r="L170" s="409" t="s">
        <v>621</v>
      </c>
      <c r="M170" s="410" t="s">
        <v>352</v>
      </c>
      <c r="N170" s="259" t="s">
        <v>606</v>
      </c>
      <c r="O170" s="259" t="s">
        <v>457</v>
      </c>
    </row>
    <row r="171" spans="1:62" s="100" customFormat="1" ht="38.25">
      <c r="A171" s="407">
        <v>116</v>
      </c>
      <c r="B171" s="255" t="s">
        <v>53</v>
      </c>
      <c r="C171" s="256">
        <v>6322000</v>
      </c>
      <c r="D171" s="254" t="s">
        <v>622</v>
      </c>
      <c r="E171" s="259" t="s">
        <v>122</v>
      </c>
      <c r="F171" s="259">
        <v>839</v>
      </c>
      <c r="G171" s="407" t="s">
        <v>454</v>
      </c>
      <c r="H171" s="259">
        <v>1</v>
      </c>
      <c r="I171" s="255">
        <v>32431000000</v>
      </c>
      <c r="J171" s="255" t="s">
        <v>456</v>
      </c>
      <c r="K171" s="408">
        <v>152542.37</v>
      </c>
      <c r="L171" s="411" t="s">
        <v>338</v>
      </c>
      <c r="M171" s="412" t="s">
        <v>587</v>
      </c>
      <c r="N171" s="255" t="s">
        <v>56</v>
      </c>
      <c r="O171" s="320" t="s">
        <v>461</v>
      </c>
    </row>
    <row r="172" spans="1:62" ht="25.5">
      <c r="A172" s="407">
        <v>117</v>
      </c>
      <c r="B172" s="255"/>
      <c r="C172" s="256">
        <v>6322000</v>
      </c>
      <c r="D172" s="254" t="s">
        <v>623</v>
      </c>
      <c r="E172" s="259" t="s">
        <v>122</v>
      </c>
      <c r="F172" s="259">
        <v>839</v>
      </c>
      <c r="G172" s="407" t="s">
        <v>454</v>
      </c>
      <c r="H172" s="259">
        <v>1</v>
      </c>
      <c r="I172" s="255">
        <v>32431000000</v>
      </c>
      <c r="J172" s="255" t="s">
        <v>456</v>
      </c>
      <c r="K172" s="408">
        <v>3000</v>
      </c>
      <c r="L172" s="411" t="s">
        <v>332</v>
      </c>
      <c r="M172" s="412" t="s">
        <v>624</v>
      </c>
      <c r="N172" s="255" t="s">
        <v>56</v>
      </c>
      <c r="O172" s="320" t="s">
        <v>457</v>
      </c>
      <c r="P172" s="5"/>
    </row>
    <row r="173" spans="1:62">
      <c r="A173" s="390"/>
      <c r="B173" s="390"/>
      <c r="C173" s="390"/>
      <c r="D173" s="390"/>
      <c r="E173" s="390"/>
      <c r="F173" s="390"/>
      <c r="G173" s="390"/>
      <c r="H173" s="390"/>
      <c r="I173" s="390"/>
      <c r="J173" s="390"/>
      <c r="K173" s="391">
        <f>SUM(K170:K172)</f>
        <v>158196.47</v>
      </c>
      <c r="L173" s="392"/>
      <c r="M173" s="390"/>
      <c r="N173" s="390"/>
      <c r="O173" s="390"/>
      <c r="P173" s="5"/>
    </row>
    <row r="174" spans="1:62" s="100" customFormat="1">
      <c r="A174" s="390"/>
      <c r="B174" s="390"/>
      <c r="C174" s="390"/>
      <c r="D174" s="393" t="s">
        <v>625</v>
      </c>
      <c r="E174" s="390"/>
      <c r="F174" s="390"/>
      <c r="G174" s="390"/>
      <c r="H174" s="390"/>
      <c r="I174" s="390"/>
      <c r="J174" s="390"/>
      <c r="K174" s="394"/>
      <c r="L174" s="392"/>
      <c r="M174" s="390"/>
      <c r="N174" s="390"/>
      <c r="O174" s="390"/>
    </row>
    <row r="175" spans="1:62" s="100" customFormat="1">
      <c r="A175" s="315">
        <v>118</v>
      </c>
      <c r="B175" s="255" t="s">
        <v>53</v>
      </c>
      <c r="C175" s="256">
        <v>749260</v>
      </c>
      <c r="D175" s="413" t="s">
        <v>626</v>
      </c>
      <c r="E175" s="319" t="s">
        <v>122</v>
      </c>
      <c r="F175" s="255">
        <v>839</v>
      </c>
      <c r="G175" s="255" t="s">
        <v>454</v>
      </c>
      <c r="H175" s="255">
        <v>1</v>
      </c>
      <c r="I175" s="255">
        <v>32425000000</v>
      </c>
      <c r="J175" s="255" t="s">
        <v>456</v>
      </c>
      <c r="K175" s="273">
        <v>2214047</v>
      </c>
      <c r="L175" s="261" t="s">
        <v>323</v>
      </c>
      <c r="M175" s="332" t="s">
        <v>49</v>
      </c>
      <c r="N175" s="255" t="s">
        <v>56</v>
      </c>
      <c r="O175" s="320" t="s">
        <v>461</v>
      </c>
    </row>
    <row r="176" spans="1:62" s="100" customFormat="1">
      <c r="A176" s="315">
        <v>119</v>
      </c>
      <c r="B176" s="255" t="s">
        <v>53</v>
      </c>
      <c r="C176" s="256">
        <v>752340</v>
      </c>
      <c r="D176" s="413" t="s">
        <v>627</v>
      </c>
      <c r="E176" s="319" t="s">
        <v>122</v>
      </c>
      <c r="F176" s="255">
        <v>839</v>
      </c>
      <c r="G176" s="255" t="s">
        <v>454</v>
      </c>
      <c r="H176" s="255">
        <v>1</v>
      </c>
      <c r="I176" s="255">
        <v>32425000000</v>
      </c>
      <c r="J176" s="255" t="s">
        <v>456</v>
      </c>
      <c r="K176" s="273">
        <v>24000</v>
      </c>
      <c r="L176" s="261" t="s">
        <v>323</v>
      </c>
      <c r="M176" s="332" t="s">
        <v>49</v>
      </c>
      <c r="N176" s="255" t="s">
        <v>56</v>
      </c>
      <c r="O176" s="320" t="s">
        <v>461</v>
      </c>
    </row>
    <row r="177" spans="1:16" s="100" customFormat="1" ht="25.5">
      <c r="A177" s="315">
        <v>120</v>
      </c>
      <c r="B177" s="255" t="s">
        <v>53</v>
      </c>
      <c r="C177" s="256">
        <v>752340</v>
      </c>
      <c r="D177" s="279" t="s">
        <v>628</v>
      </c>
      <c r="E177" s="319" t="s">
        <v>122</v>
      </c>
      <c r="F177" s="255">
        <v>839</v>
      </c>
      <c r="G177" s="255" t="s">
        <v>454</v>
      </c>
      <c r="H177" s="255">
        <v>1</v>
      </c>
      <c r="I177" s="255">
        <v>32425000000</v>
      </c>
      <c r="J177" s="255" t="s">
        <v>456</v>
      </c>
      <c r="K177" s="273">
        <v>264000</v>
      </c>
      <c r="L177" s="261" t="s">
        <v>323</v>
      </c>
      <c r="M177" s="332" t="s">
        <v>49</v>
      </c>
      <c r="N177" s="255" t="s">
        <v>56</v>
      </c>
      <c r="O177" s="320" t="s">
        <v>461</v>
      </c>
    </row>
    <row r="178" spans="1:16" ht="38.25">
      <c r="A178" s="315">
        <v>121</v>
      </c>
      <c r="B178" s="255" t="s">
        <v>53</v>
      </c>
      <c r="C178" s="256">
        <v>752340</v>
      </c>
      <c r="D178" s="279" t="s">
        <v>629</v>
      </c>
      <c r="E178" s="319" t="s">
        <v>122</v>
      </c>
      <c r="F178" s="255">
        <v>839</v>
      </c>
      <c r="G178" s="255" t="s">
        <v>454</v>
      </c>
      <c r="H178" s="255">
        <v>1</v>
      </c>
      <c r="I178" s="255">
        <v>32425000000</v>
      </c>
      <c r="J178" s="255" t="s">
        <v>456</v>
      </c>
      <c r="K178" s="273">
        <v>62000</v>
      </c>
      <c r="L178" s="261" t="s">
        <v>323</v>
      </c>
      <c r="M178" s="332" t="s">
        <v>49</v>
      </c>
      <c r="N178" s="255" t="s">
        <v>56</v>
      </c>
      <c r="O178" s="320" t="s">
        <v>461</v>
      </c>
      <c r="P178" s="5"/>
    </row>
    <row r="179" spans="1:16">
      <c r="A179" s="389"/>
      <c r="B179" s="390"/>
      <c r="C179" s="390"/>
      <c r="D179" s="390"/>
      <c r="E179" s="390"/>
      <c r="F179" s="390"/>
      <c r="G179" s="390"/>
      <c r="H179" s="390"/>
      <c r="I179" s="390"/>
      <c r="J179" s="390"/>
      <c r="K179" s="391">
        <f>SUM(K175:K178)</f>
        <v>2564047</v>
      </c>
      <c r="L179" s="392"/>
      <c r="M179" s="390"/>
      <c r="N179" s="390"/>
      <c r="O179" s="390"/>
      <c r="P179" s="5"/>
    </row>
    <row r="180" spans="1:16" s="100" customFormat="1">
      <c r="A180" s="389"/>
      <c r="B180" s="268"/>
      <c r="C180" s="276"/>
      <c r="D180" s="268" t="s">
        <v>466</v>
      </c>
      <c r="E180" s="268"/>
      <c r="F180" s="268"/>
      <c r="G180" s="268"/>
      <c r="H180" s="268"/>
      <c r="I180" s="268"/>
      <c r="J180" s="268"/>
      <c r="K180" s="269"/>
      <c r="L180" s="277"/>
      <c r="M180" s="277"/>
      <c r="N180" s="268"/>
      <c r="O180" s="330"/>
    </row>
    <row r="181" spans="1:16" s="100" customFormat="1" ht="25.5">
      <c r="A181" s="315">
        <v>122</v>
      </c>
      <c r="B181" s="255" t="s">
        <v>53</v>
      </c>
      <c r="C181" s="256">
        <v>4030000</v>
      </c>
      <c r="D181" s="257" t="s">
        <v>467</v>
      </c>
      <c r="E181" s="319" t="s">
        <v>122</v>
      </c>
      <c r="F181" s="255">
        <v>839</v>
      </c>
      <c r="G181" s="255" t="s">
        <v>454</v>
      </c>
      <c r="H181" s="255">
        <v>1</v>
      </c>
      <c r="I181" s="255" t="s">
        <v>455</v>
      </c>
      <c r="J181" s="255" t="s">
        <v>456</v>
      </c>
      <c r="K181" s="278">
        <v>1735000</v>
      </c>
      <c r="L181" s="261" t="s">
        <v>323</v>
      </c>
      <c r="M181" s="332" t="s">
        <v>49</v>
      </c>
      <c r="N181" s="255" t="s">
        <v>56</v>
      </c>
      <c r="O181" s="320" t="s">
        <v>457</v>
      </c>
    </row>
    <row r="182" spans="1:16" ht="25.5">
      <c r="A182" s="315">
        <v>123</v>
      </c>
      <c r="B182" s="255" t="s">
        <v>53</v>
      </c>
      <c r="C182" s="256">
        <v>3611201</v>
      </c>
      <c r="D182" s="257" t="s">
        <v>469</v>
      </c>
      <c r="E182" s="319" t="s">
        <v>122</v>
      </c>
      <c r="F182" s="255">
        <v>839</v>
      </c>
      <c r="G182" s="255" t="s">
        <v>454</v>
      </c>
      <c r="H182" s="255">
        <v>1</v>
      </c>
      <c r="I182" s="255" t="s">
        <v>455</v>
      </c>
      <c r="J182" s="255" t="s">
        <v>456</v>
      </c>
      <c r="K182" s="278">
        <v>126470</v>
      </c>
      <c r="L182" s="261" t="s">
        <v>338</v>
      </c>
      <c r="M182" s="332" t="s">
        <v>49</v>
      </c>
      <c r="N182" s="255" t="s">
        <v>56</v>
      </c>
      <c r="O182" s="320" t="s">
        <v>461</v>
      </c>
      <c r="P182" s="5"/>
    </row>
    <row r="183" spans="1:16">
      <c r="A183" s="390"/>
      <c r="B183" s="390"/>
      <c r="C183" s="390"/>
      <c r="D183" s="390"/>
      <c r="E183" s="390"/>
      <c r="F183" s="390"/>
      <c r="G183" s="390"/>
      <c r="H183" s="390"/>
      <c r="I183" s="390"/>
      <c r="J183" s="390"/>
      <c r="K183" s="391">
        <f>SUM(K181:K182)</f>
        <v>1861470</v>
      </c>
      <c r="L183" s="392"/>
      <c r="M183" s="390"/>
      <c r="N183" s="390"/>
      <c r="O183" s="390"/>
      <c r="P183" s="5"/>
    </row>
    <row r="184" spans="1:16" s="485" customFormat="1">
      <c r="A184" s="390"/>
      <c r="B184" s="390"/>
      <c r="C184" s="390"/>
      <c r="D184" s="390"/>
      <c r="E184" s="390"/>
      <c r="F184" s="390"/>
      <c r="G184" s="390"/>
      <c r="H184" s="390"/>
      <c r="I184" s="390"/>
      <c r="J184" s="414" t="s">
        <v>630</v>
      </c>
      <c r="K184" s="707">
        <f>K89+K97+K102+K141+K160+K164+K168+K173+K179+K183</f>
        <v>53813252.989999995</v>
      </c>
      <c r="L184" s="392"/>
      <c r="M184" s="390"/>
      <c r="N184" s="390"/>
      <c r="O184" s="390"/>
    </row>
    <row r="185" spans="1:16" s="485" customFormat="1">
      <c r="A185" s="415"/>
      <c r="B185" s="416"/>
      <c r="C185" s="416"/>
      <c r="D185" s="416"/>
      <c r="E185" s="416"/>
      <c r="F185" s="416"/>
      <c r="G185" s="416"/>
      <c r="H185" s="417" t="s">
        <v>631</v>
      </c>
      <c r="I185" s="416"/>
      <c r="J185" s="417"/>
      <c r="K185" s="418"/>
      <c r="L185" s="419"/>
      <c r="M185" s="416"/>
      <c r="N185" s="416"/>
      <c r="O185" s="416"/>
      <c r="P185" s="1136"/>
    </row>
    <row r="186" spans="1:16">
      <c r="A186" s="420"/>
      <c r="B186" s="421"/>
      <c r="C186" s="422"/>
      <c r="D186" s="421" t="s">
        <v>451</v>
      </c>
      <c r="E186" s="421"/>
      <c r="F186" s="421"/>
      <c r="G186" s="421"/>
      <c r="H186" s="421"/>
      <c r="I186" s="421"/>
      <c r="J186" s="421"/>
      <c r="K186" s="423"/>
      <c r="L186" s="424"/>
      <c r="M186" s="424"/>
      <c r="N186" s="421"/>
      <c r="O186" s="425"/>
      <c r="P186" s="5"/>
    </row>
    <row r="187" spans="1:16" s="100" customFormat="1" ht="63.75">
      <c r="A187" s="315">
        <v>124</v>
      </c>
      <c r="B187" s="255" t="s">
        <v>53</v>
      </c>
      <c r="C187" s="256">
        <v>7210000</v>
      </c>
      <c r="D187" s="383" t="s">
        <v>632</v>
      </c>
      <c r="E187" s="255" t="s">
        <v>453</v>
      </c>
      <c r="F187" s="255">
        <v>796</v>
      </c>
      <c r="G187" s="258" t="s">
        <v>454</v>
      </c>
      <c r="H187" s="259">
        <v>1</v>
      </c>
      <c r="I187" s="255" t="s">
        <v>455</v>
      </c>
      <c r="J187" s="255" t="s">
        <v>456</v>
      </c>
      <c r="K187" s="263">
        <v>609277.81000000006</v>
      </c>
      <c r="L187" s="261" t="s">
        <v>1898</v>
      </c>
      <c r="M187" s="255" t="s">
        <v>142</v>
      </c>
      <c r="N187" s="255" t="s">
        <v>56</v>
      </c>
      <c r="O187" s="255" t="s">
        <v>461</v>
      </c>
    </row>
    <row r="188" spans="1:16" s="428" customFormat="1" ht="51">
      <c r="A188" s="429">
        <v>125</v>
      </c>
      <c r="B188" s="362" t="s">
        <v>53</v>
      </c>
      <c r="C188" s="363">
        <v>4521010</v>
      </c>
      <c r="D188" s="430" t="s">
        <v>634</v>
      </c>
      <c r="E188" s="362" t="s">
        <v>453</v>
      </c>
      <c r="F188" s="362">
        <v>839</v>
      </c>
      <c r="G188" s="431" t="s">
        <v>454</v>
      </c>
      <c r="H188" s="432">
        <v>1</v>
      </c>
      <c r="I188" s="362" t="s">
        <v>455</v>
      </c>
      <c r="J188" s="362" t="s">
        <v>456</v>
      </c>
      <c r="K188" s="433">
        <v>9084502</v>
      </c>
      <c r="L188" s="369" t="s">
        <v>686</v>
      </c>
      <c r="M188" s="362" t="s">
        <v>142</v>
      </c>
      <c r="N188" s="362" t="s">
        <v>56</v>
      </c>
      <c r="O188" s="362" t="s">
        <v>461</v>
      </c>
    </row>
    <row r="189" spans="1:16" s="100" customFormat="1" ht="25.5">
      <c r="A189" s="315">
        <v>126</v>
      </c>
      <c r="B189" s="255" t="s">
        <v>53</v>
      </c>
      <c r="C189" s="256">
        <v>4530010</v>
      </c>
      <c r="D189" s="299" t="s">
        <v>635</v>
      </c>
      <c r="E189" s="255" t="s">
        <v>453</v>
      </c>
      <c r="F189" s="255">
        <v>839</v>
      </c>
      <c r="G189" s="258" t="s">
        <v>454</v>
      </c>
      <c r="H189" s="259">
        <v>1</v>
      </c>
      <c r="I189" s="255" t="s">
        <v>455</v>
      </c>
      <c r="J189" s="255" t="s">
        <v>456</v>
      </c>
      <c r="K189" s="260">
        <v>5621000</v>
      </c>
      <c r="L189" s="261">
        <v>41456</v>
      </c>
      <c r="M189" s="255" t="s">
        <v>142</v>
      </c>
      <c r="N189" s="255" t="s">
        <v>56</v>
      </c>
      <c r="O189" s="255" t="s">
        <v>461</v>
      </c>
    </row>
    <row r="190" spans="1:16" s="100" customFormat="1" ht="25.5">
      <c r="A190" s="429">
        <v>127</v>
      </c>
      <c r="B190" s="255" t="s">
        <v>53</v>
      </c>
      <c r="C190" s="256">
        <v>4530010</v>
      </c>
      <c r="D190" s="280" t="s">
        <v>636</v>
      </c>
      <c r="E190" s="255" t="s">
        <v>453</v>
      </c>
      <c r="F190" s="255">
        <v>839</v>
      </c>
      <c r="G190" s="258" t="s">
        <v>454</v>
      </c>
      <c r="H190" s="259">
        <v>1</v>
      </c>
      <c r="I190" s="255" t="s">
        <v>455</v>
      </c>
      <c r="J190" s="255" t="s">
        <v>456</v>
      </c>
      <c r="K190" s="260">
        <v>2496000</v>
      </c>
      <c r="L190" s="261">
        <v>41456</v>
      </c>
      <c r="M190" s="255" t="s">
        <v>142</v>
      </c>
      <c r="N190" s="255" t="s">
        <v>56</v>
      </c>
      <c r="O190" s="255" t="s">
        <v>461</v>
      </c>
    </row>
    <row r="191" spans="1:16" s="100" customFormat="1" ht="25.5">
      <c r="A191" s="315">
        <v>128</v>
      </c>
      <c r="B191" s="255" t="s">
        <v>53</v>
      </c>
      <c r="C191" s="256">
        <v>4530010</v>
      </c>
      <c r="D191" s="280" t="s">
        <v>637</v>
      </c>
      <c r="E191" s="255" t="s">
        <v>453</v>
      </c>
      <c r="F191" s="255">
        <v>839</v>
      </c>
      <c r="G191" s="258" t="s">
        <v>454</v>
      </c>
      <c r="H191" s="259">
        <v>1</v>
      </c>
      <c r="I191" s="255" t="s">
        <v>455</v>
      </c>
      <c r="J191" s="255" t="s">
        <v>456</v>
      </c>
      <c r="K191" s="260">
        <v>3083000</v>
      </c>
      <c r="L191" s="261">
        <v>41456</v>
      </c>
      <c r="M191" s="255" t="s">
        <v>142</v>
      </c>
      <c r="N191" s="255" t="s">
        <v>56</v>
      </c>
      <c r="O191" s="255" t="s">
        <v>461</v>
      </c>
    </row>
    <row r="192" spans="1:16" s="100" customFormat="1" ht="25.5">
      <c r="A192" s="429">
        <v>129</v>
      </c>
      <c r="B192" s="255" t="s">
        <v>53</v>
      </c>
      <c r="C192" s="256">
        <v>4530290</v>
      </c>
      <c r="D192" s="299" t="s">
        <v>641</v>
      </c>
      <c r="E192" s="255" t="s">
        <v>453</v>
      </c>
      <c r="F192" s="255">
        <v>839</v>
      </c>
      <c r="G192" s="258" t="s">
        <v>454</v>
      </c>
      <c r="H192" s="259">
        <v>1</v>
      </c>
      <c r="I192" s="255" t="s">
        <v>455</v>
      </c>
      <c r="J192" s="255" t="s">
        <v>456</v>
      </c>
      <c r="K192" s="260">
        <v>900000</v>
      </c>
      <c r="L192" s="261" t="s">
        <v>305</v>
      </c>
      <c r="M192" s="255" t="s">
        <v>142</v>
      </c>
      <c r="N192" s="255" t="s">
        <v>56</v>
      </c>
      <c r="O192" s="255" t="s">
        <v>461</v>
      </c>
    </row>
    <row r="193" spans="1:15" s="100" customFormat="1" ht="25.5">
      <c r="A193" s="315">
        <v>130</v>
      </c>
      <c r="B193" s="255" t="s">
        <v>642</v>
      </c>
      <c r="C193" s="256">
        <v>7210000</v>
      </c>
      <c r="D193" s="383" t="s">
        <v>643</v>
      </c>
      <c r="E193" s="255" t="s">
        <v>453</v>
      </c>
      <c r="F193" s="255">
        <v>796</v>
      </c>
      <c r="G193" s="258" t="s">
        <v>454</v>
      </c>
      <c r="H193" s="259">
        <v>1</v>
      </c>
      <c r="I193" s="255" t="s">
        <v>455</v>
      </c>
      <c r="J193" s="255" t="s">
        <v>456</v>
      </c>
      <c r="K193" s="263">
        <v>914000</v>
      </c>
      <c r="L193" s="261" t="s">
        <v>305</v>
      </c>
      <c r="M193" s="255" t="s">
        <v>142</v>
      </c>
      <c r="N193" s="255" t="s">
        <v>56</v>
      </c>
      <c r="O193" s="255" t="s">
        <v>461</v>
      </c>
    </row>
    <row r="194" spans="1:15" s="100" customFormat="1" ht="51">
      <c r="A194" s="429">
        <v>131</v>
      </c>
      <c r="B194" s="282" t="s">
        <v>53</v>
      </c>
      <c r="C194" s="283">
        <v>4530010</v>
      </c>
      <c r="D194" s="385" t="s">
        <v>609</v>
      </c>
      <c r="E194" s="282" t="s">
        <v>453</v>
      </c>
      <c r="F194" s="282">
        <v>839</v>
      </c>
      <c r="G194" s="386" t="s">
        <v>454</v>
      </c>
      <c r="H194" s="387">
        <v>1</v>
      </c>
      <c r="I194" s="282" t="s">
        <v>455</v>
      </c>
      <c r="J194" s="282" t="s">
        <v>456</v>
      </c>
      <c r="K194" s="388">
        <f>241500+520146</f>
        <v>761646</v>
      </c>
      <c r="L194" s="286" t="s">
        <v>610</v>
      </c>
      <c r="M194" s="282" t="s">
        <v>142</v>
      </c>
      <c r="N194" s="282" t="s">
        <v>56</v>
      </c>
      <c r="O194" s="282" t="s">
        <v>461</v>
      </c>
    </row>
    <row r="195" spans="1:15" s="100" customFormat="1" ht="38.25">
      <c r="A195" s="315">
        <v>132</v>
      </c>
      <c r="B195" s="255" t="s">
        <v>53</v>
      </c>
      <c r="C195" s="256">
        <v>4521010</v>
      </c>
      <c r="D195" s="257" t="s">
        <v>644</v>
      </c>
      <c r="E195" s="255" t="s">
        <v>453</v>
      </c>
      <c r="F195" s="255">
        <v>839</v>
      </c>
      <c r="G195" s="258" t="s">
        <v>454</v>
      </c>
      <c r="H195" s="259">
        <v>1</v>
      </c>
      <c r="I195" s="255" t="s">
        <v>455</v>
      </c>
      <c r="J195" s="255" t="s">
        <v>456</v>
      </c>
      <c r="K195" s="260">
        <v>1165000</v>
      </c>
      <c r="L195" s="286" t="s">
        <v>610</v>
      </c>
      <c r="M195" s="255" t="s">
        <v>142</v>
      </c>
      <c r="N195" s="255" t="s">
        <v>56</v>
      </c>
      <c r="O195" s="255" t="s">
        <v>461</v>
      </c>
    </row>
    <row r="196" spans="1:15" s="100" customFormat="1" ht="25.5">
      <c r="A196" s="429">
        <v>133</v>
      </c>
      <c r="B196" s="255" t="s">
        <v>53</v>
      </c>
      <c r="C196" s="256">
        <v>4521010</v>
      </c>
      <c r="D196" s="257" t="s">
        <v>645</v>
      </c>
      <c r="E196" s="255" t="s">
        <v>453</v>
      </c>
      <c r="F196" s="255">
        <v>839</v>
      </c>
      <c r="G196" s="258" t="s">
        <v>454</v>
      </c>
      <c r="H196" s="259">
        <v>1</v>
      </c>
      <c r="I196" s="255" t="s">
        <v>455</v>
      </c>
      <c r="J196" s="255" t="s">
        <v>456</v>
      </c>
      <c r="K196" s="260">
        <v>1484000</v>
      </c>
      <c r="L196" s="286" t="s">
        <v>610</v>
      </c>
      <c r="M196" s="255" t="s">
        <v>142</v>
      </c>
      <c r="N196" s="255" t="s">
        <v>56</v>
      </c>
      <c r="O196" s="255" t="s">
        <v>461</v>
      </c>
    </row>
    <row r="197" spans="1:15" s="100" customFormat="1" ht="25.5">
      <c r="A197" s="315">
        <v>134</v>
      </c>
      <c r="B197" s="255" t="s">
        <v>53</v>
      </c>
      <c r="C197" s="256">
        <v>4521010</v>
      </c>
      <c r="D197" s="257" t="s">
        <v>452</v>
      </c>
      <c r="E197" s="255" t="s">
        <v>453</v>
      </c>
      <c r="F197" s="255">
        <v>839</v>
      </c>
      <c r="G197" s="258" t="s">
        <v>454</v>
      </c>
      <c r="H197" s="259">
        <v>1</v>
      </c>
      <c r="I197" s="255" t="s">
        <v>455</v>
      </c>
      <c r="J197" s="255" t="s">
        <v>456</v>
      </c>
      <c r="K197" s="260">
        <v>241800</v>
      </c>
      <c r="L197" s="261" t="s">
        <v>305</v>
      </c>
      <c r="M197" s="255" t="s">
        <v>142</v>
      </c>
      <c r="N197" s="255" t="s">
        <v>56</v>
      </c>
      <c r="O197" s="255" t="s">
        <v>461</v>
      </c>
    </row>
    <row r="198" spans="1:15" s="100" customFormat="1" ht="25.5">
      <c r="A198" s="429">
        <v>135</v>
      </c>
      <c r="B198" s="255" t="s">
        <v>53</v>
      </c>
      <c r="C198" s="256">
        <v>4530060</v>
      </c>
      <c r="D198" s="299" t="s">
        <v>648</v>
      </c>
      <c r="E198" s="255" t="s">
        <v>453</v>
      </c>
      <c r="F198" s="255">
        <v>839</v>
      </c>
      <c r="G198" s="258" t="s">
        <v>454</v>
      </c>
      <c r="H198" s="259">
        <v>1</v>
      </c>
      <c r="I198" s="255" t="s">
        <v>455</v>
      </c>
      <c r="J198" s="255" t="s">
        <v>456</v>
      </c>
      <c r="K198" s="260">
        <v>300000</v>
      </c>
      <c r="L198" s="261" t="s">
        <v>305</v>
      </c>
      <c r="M198" s="255" t="s">
        <v>142</v>
      </c>
      <c r="N198" s="255" t="s">
        <v>56</v>
      </c>
      <c r="O198" s="255" t="s">
        <v>461</v>
      </c>
    </row>
    <row r="199" spans="1:15" s="100" customFormat="1" ht="25.5">
      <c r="A199" s="315">
        <v>136</v>
      </c>
      <c r="B199" s="255" t="s">
        <v>53</v>
      </c>
      <c r="C199" s="256">
        <v>7210000</v>
      </c>
      <c r="D199" s="434" t="s">
        <v>649</v>
      </c>
      <c r="E199" s="255" t="s">
        <v>453</v>
      </c>
      <c r="F199" s="255">
        <v>796</v>
      </c>
      <c r="G199" s="259" t="s">
        <v>459</v>
      </c>
      <c r="H199" s="259">
        <v>2</v>
      </c>
      <c r="I199" s="255" t="s">
        <v>455</v>
      </c>
      <c r="J199" s="255" t="s">
        <v>456</v>
      </c>
      <c r="K199" s="263">
        <v>316000</v>
      </c>
      <c r="L199" s="261" t="s">
        <v>305</v>
      </c>
      <c r="M199" s="255" t="s">
        <v>142</v>
      </c>
      <c r="N199" s="255" t="s">
        <v>56</v>
      </c>
      <c r="O199" s="255" t="s">
        <v>461</v>
      </c>
    </row>
    <row r="200" spans="1:15" s="100" customFormat="1" ht="25.5">
      <c r="A200" s="429">
        <v>137</v>
      </c>
      <c r="B200" s="255" t="s">
        <v>53</v>
      </c>
      <c r="C200" s="256">
        <v>7210000</v>
      </c>
      <c r="D200" s="298" t="s">
        <v>651</v>
      </c>
      <c r="E200" s="255" t="s">
        <v>453</v>
      </c>
      <c r="F200" s="255">
        <v>796</v>
      </c>
      <c r="G200" s="259" t="s">
        <v>459</v>
      </c>
      <c r="H200" s="259">
        <v>1</v>
      </c>
      <c r="I200" s="255" t="s">
        <v>455</v>
      </c>
      <c r="J200" s="255" t="s">
        <v>456</v>
      </c>
      <c r="K200" s="263">
        <v>300000</v>
      </c>
      <c r="L200" s="261" t="s">
        <v>305</v>
      </c>
      <c r="M200" s="255" t="s">
        <v>142</v>
      </c>
      <c r="N200" s="255" t="s">
        <v>56</v>
      </c>
      <c r="O200" s="255" t="s">
        <v>461</v>
      </c>
    </row>
    <row r="201" spans="1:15" s="100" customFormat="1" ht="25.5">
      <c r="A201" s="315">
        <v>138</v>
      </c>
      <c r="B201" s="255" t="s">
        <v>53</v>
      </c>
      <c r="C201" s="256">
        <v>7210000</v>
      </c>
      <c r="D201" s="383" t="s">
        <v>652</v>
      </c>
      <c r="E201" s="255" t="s">
        <v>453</v>
      </c>
      <c r="F201" s="255">
        <v>796</v>
      </c>
      <c r="G201" s="258" t="s">
        <v>454</v>
      </c>
      <c r="H201" s="259">
        <v>1</v>
      </c>
      <c r="I201" s="255" t="s">
        <v>455</v>
      </c>
      <c r="J201" s="255" t="s">
        <v>456</v>
      </c>
      <c r="K201" s="263">
        <v>223220</v>
      </c>
      <c r="L201" s="261" t="s">
        <v>305</v>
      </c>
      <c r="M201" s="255" t="s">
        <v>142</v>
      </c>
      <c r="N201" s="255" t="s">
        <v>56</v>
      </c>
      <c r="O201" s="255" t="s">
        <v>461</v>
      </c>
    </row>
    <row r="202" spans="1:15" s="100" customFormat="1" ht="89.25">
      <c r="A202" s="429">
        <v>139</v>
      </c>
      <c r="B202" s="255" t="s">
        <v>53</v>
      </c>
      <c r="C202" s="256">
        <v>7210000</v>
      </c>
      <c r="D202" s="280" t="s">
        <v>653</v>
      </c>
      <c r="E202" s="255" t="s">
        <v>453</v>
      </c>
      <c r="F202" s="255">
        <v>796</v>
      </c>
      <c r="G202" s="258" t="s">
        <v>454</v>
      </c>
      <c r="H202" s="259">
        <v>1</v>
      </c>
      <c r="I202" s="255" t="s">
        <v>455</v>
      </c>
      <c r="J202" s="255" t="s">
        <v>456</v>
      </c>
      <c r="K202" s="263">
        <v>6669076.75</v>
      </c>
      <c r="L202" s="261" t="s">
        <v>306</v>
      </c>
      <c r="M202" s="255" t="s">
        <v>142</v>
      </c>
      <c r="N202" s="255" t="s">
        <v>56</v>
      </c>
      <c r="O202" s="255" t="s">
        <v>461</v>
      </c>
    </row>
    <row r="203" spans="1:15" s="100" customFormat="1" ht="25.5">
      <c r="A203" s="315">
        <v>140</v>
      </c>
      <c r="B203" s="255" t="s">
        <v>53</v>
      </c>
      <c r="C203" s="256">
        <v>7210000</v>
      </c>
      <c r="D203" s="280" t="s">
        <v>654</v>
      </c>
      <c r="E203" s="255" t="s">
        <v>453</v>
      </c>
      <c r="F203" s="255">
        <v>796</v>
      </c>
      <c r="G203" s="258" t="s">
        <v>454</v>
      </c>
      <c r="H203" s="259">
        <v>1</v>
      </c>
      <c r="I203" s="255" t="s">
        <v>455</v>
      </c>
      <c r="J203" s="255" t="s">
        <v>456</v>
      </c>
      <c r="K203" s="263">
        <v>325380</v>
      </c>
      <c r="L203" s="261" t="s">
        <v>306</v>
      </c>
      <c r="M203" s="255" t="s">
        <v>142</v>
      </c>
      <c r="N203" s="255" t="s">
        <v>56</v>
      </c>
      <c r="O203" s="255" t="s">
        <v>461</v>
      </c>
    </row>
    <row r="204" spans="1:15" s="100" customFormat="1" ht="51">
      <c r="A204" s="429">
        <v>141</v>
      </c>
      <c r="B204" s="282" t="s">
        <v>53</v>
      </c>
      <c r="C204" s="283">
        <v>7210000</v>
      </c>
      <c r="D204" s="284" t="s">
        <v>655</v>
      </c>
      <c r="E204" s="282" t="s">
        <v>453</v>
      </c>
      <c r="F204" s="282">
        <v>796</v>
      </c>
      <c r="G204" s="386" t="s">
        <v>454</v>
      </c>
      <c r="H204" s="387">
        <v>1</v>
      </c>
      <c r="I204" s="282" t="s">
        <v>455</v>
      </c>
      <c r="J204" s="282" t="s">
        <v>456</v>
      </c>
      <c r="K204" s="349">
        <v>3300000</v>
      </c>
      <c r="L204" s="286" t="s">
        <v>305</v>
      </c>
      <c r="M204" s="282" t="s">
        <v>142</v>
      </c>
      <c r="N204" s="282" t="s">
        <v>56</v>
      </c>
      <c r="O204" s="282" t="s">
        <v>461</v>
      </c>
    </row>
    <row r="205" spans="1:15" s="100" customFormat="1" ht="25.5">
      <c r="A205" s="315">
        <v>142</v>
      </c>
      <c r="B205" s="282" t="s">
        <v>53</v>
      </c>
      <c r="C205" s="283">
        <v>7210000</v>
      </c>
      <c r="D205" s="284" t="s">
        <v>1899</v>
      </c>
      <c r="E205" s="282" t="s">
        <v>453</v>
      </c>
      <c r="F205" s="282">
        <v>796</v>
      </c>
      <c r="G205" s="386" t="s">
        <v>454</v>
      </c>
      <c r="H205" s="387">
        <v>1</v>
      </c>
      <c r="I205" s="282" t="s">
        <v>455</v>
      </c>
      <c r="J205" s="282" t="s">
        <v>456</v>
      </c>
      <c r="K205" s="349">
        <v>3991116</v>
      </c>
      <c r="L205" s="286" t="s">
        <v>686</v>
      </c>
      <c r="M205" s="286" t="s">
        <v>686</v>
      </c>
      <c r="N205" s="282" t="s">
        <v>56</v>
      </c>
      <c r="O205" s="282" t="s">
        <v>461</v>
      </c>
    </row>
    <row r="206" spans="1:15" s="100" customFormat="1">
      <c r="A206" s="265"/>
      <c r="B206" s="268"/>
      <c r="C206" s="276"/>
      <c r="D206" s="268"/>
      <c r="E206" s="268"/>
      <c r="F206" s="268"/>
      <c r="G206" s="268"/>
      <c r="H206" s="268"/>
      <c r="I206" s="268"/>
      <c r="J206" s="268"/>
      <c r="K206" s="269">
        <f>SUM(K187:K205)</f>
        <v>41785018.560000002</v>
      </c>
      <c r="L206" s="277"/>
      <c r="M206" s="277"/>
      <c r="N206" s="268"/>
      <c r="O206" s="266"/>
    </row>
    <row r="207" spans="1:15" s="100" customFormat="1">
      <c r="A207" s="1137"/>
      <c r="B207" s="1138"/>
      <c r="C207" s="1139"/>
      <c r="D207" s="1138" t="s">
        <v>1900</v>
      </c>
      <c r="E207" s="1138"/>
      <c r="F207" s="1138"/>
      <c r="G207" s="1138"/>
      <c r="H207" s="1138"/>
      <c r="I207" s="1138"/>
      <c r="J207" s="1138"/>
      <c r="K207" s="1140"/>
      <c r="L207" s="1141"/>
      <c r="M207" s="1141"/>
      <c r="N207" s="1138"/>
      <c r="O207" s="1142"/>
    </row>
    <row r="208" spans="1:15" s="100" customFormat="1" ht="25.5">
      <c r="A208" s="331">
        <v>143</v>
      </c>
      <c r="B208" s="255" t="s">
        <v>53</v>
      </c>
      <c r="C208" s="317">
        <v>3020000</v>
      </c>
      <c r="D208" s="318" t="s">
        <v>656</v>
      </c>
      <c r="E208" s="319" t="s">
        <v>122</v>
      </c>
      <c r="F208" s="255">
        <v>839</v>
      </c>
      <c r="G208" s="255" t="s">
        <v>454</v>
      </c>
      <c r="H208" s="255">
        <v>3</v>
      </c>
      <c r="I208" s="255">
        <v>32425000000</v>
      </c>
      <c r="J208" s="255" t="s">
        <v>456</v>
      </c>
      <c r="K208" s="273">
        <v>133650</v>
      </c>
      <c r="L208" s="85" t="s">
        <v>610</v>
      </c>
      <c r="M208" s="435" t="s">
        <v>582</v>
      </c>
      <c r="N208" s="255" t="s">
        <v>56</v>
      </c>
      <c r="O208" s="320" t="s">
        <v>461</v>
      </c>
    </row>
    <row r="209" spans="1:42" s="100" customFormat="1" ht="25.5">
      <c r="A209" s="315">
        <v>144</v>
      </c>
      <c r="B209" s="255" t="s">
        <v>53</v>
      </c>
      <c r="C209" s="256">
        <v>6420020</v>
      </c>
      <c r="D209" s="279" t="s">
        <v>657</v>
      </c>
      <c r="E209" s="255" t="s">
        <v>453</v>
      </c>
      <c r="F209" s="255">
        <v>839</v>
      </c>
      <c r="G209" s="255" t="s">
        <v>454</v>
      </c>
      <c r="H209" s="255">
        <v>1</v>
      </c>
      <c r="I209" s="255" t="s">
        <v>658</v>
      </c>
      <c r="J209" s="255" t="s">
        <v>659</v>
      </c>
      <c r="K209" s="263">
        <v>251520</v>
      </c>
      <c r="L209" s="85" t="s">
        <v>610</v>
      </c>
      <c r="M209" s="255" t="s">
        <v>142</v>
      </c>
      <c r="N209" s="255" t="s">
        <v>465</v>
      </c>
      <c r="O209" s="255" t="s">
        <v>457</v>
      </c>
    </row>
    <row r="210" spans="1:42" s="100" customFormat="1" ht="25.5">
      <c r="A210" s="331">
        <v>145</v>
      </c>
      <c r="B210" s="255" t="s">
        <v>53</v>
      </c>
      <c r="C210" s="256">
        <v>6420090</v>
      </c>
      <c r="D210" s="279" t="s">
        <v>660</v>
      </c>
      <c r="E210" s="255" t="s">
        <v>453</v>
      </c>
      <c r="F210" s="255">
        <v>839</v>
      </c>
      <c r="G210" s="255" t="s">
        <v>454</v>
      </c>
      <c r="H210" s="255">
        <v>1</v>
      </c>
      <c r="I210" s="255" t="s">
        <v>658</v>
      </c>
      <c r="J210" s="255" t="s">
        <v>659</v>
      </c>
      <c r="K210" s="263">
        <v>23400</v>
      </c>
      <c r="L210" s="85" t="s">
        <v>610</v>
      </c>
      <c r="M210" s="255" t="s">
        <v>142</v>
      </c>
      <c r="N210" s="255" t="s">
        <v>465</v>
      </c>
      <c r="O210" s="255" t="s">
        <v>457</v>
      </c>
    </row>
    <row r="211" spans="1:42" s="100" customFormat="1" ht="25.5">
      <c r="A211" s="315">
        <v>146</v>
      </c>
      <c r="B211" s="255" t="s">
        <v>53</v>
      </c>
      <c r="C211" s="256">
        <v>6420030</v>
      </c>
      <c r="D211" s="279" t="s">
        <v>661</v>
      </c>
      <c r="E211" s="255" t="s">
        <v>453</v>
      </c>
      <c r="F211" s="255">
        <v>839</v>
      </c>
      <c r="G211" s="255" t="s">
        <v>454</v>
      </c>
      <c r="H211" s="255">
        <v>1</v>
      </c>
      <c r="I211" s="255" t="s">
        <v>658</v>
      </c>
      <c r="J211" s="255" t="s">
        <v>659</v>
      </c>
      <c r="K211" s="263">
        <v>290400</v>
      </c>
      <c r="L211" s="85" t="s">
        <v>610</v>
      </c>
      <c r="M211" s="255" t="s">
        <v>142</v>
      </c>
      <c r="N211" s="255" t="s">
        <v>465</v>
      </c>
      <c r="O211" s="255" t="s">
        <v>457</v>
      </c>
    </row>
    <row r="212" spans="1:42" s="566" customFormat="1" ht="38.25">
      <c r="A212" s="331">
        <v>147</v>
      </c>
      <c r="B212" s="255" t="s">
        <v>53</v>
      </c>
      <c r="C212" s="256">
        <v>6420030</v>
      </c>
      <c r="D212" s="279" t="s">
        <v>662</v>
      </c>
      <c r="E212" s="255" t="s">
        <v>453</v>
      </c>
      <c r="F212" s="255">
        <v>839</v>
      </c>
      <c r="G212" s="255" t="s">
        <v>454</v>
      </c>
      <c r="H212" s="255">
        <v>1</v>
      </c>
      <c r="I212" s="255">
        <v>32431000000</v>
      </c>
      <c r="J212" s="255" t="s">
        <v>620</v>
      </c>
      <c r="K212" s="263">
        <v>5400</v>
      </c>
      <c r="L212" s="85" t="s">
        <v>610</v>
      </c>
      <c r="M212" s="255" t="s">
        <v>142</v>
      </c>
      <c r="N212" s="255" t="s">
        <v>465</v>
      </c>
      <c r="O212" s="255" t="s">
        <v>457</v>
      </c>
    </row>
    <row r="213" spans="1:42" ht="25.5">
      <c r="A213" s="315">
        <v>148</v>
      </c>
      <c r="B213" s="255" t="s">
        <v>53</v>
      </c>
      <c r="C213" s="256">
        <v>6420090</v>
      </c>
      <c r="D213" s="279" t="s">
        <v>663</v>
      </c>
      <c r="E213" s="255" t="s">
        <v>453</v>
      </c>
      <c r="F213" s="255">
        <v>839</v>
      </c>
      <c r="G213" s="255" t="s">
        <v>454</v>
      </c>
      <c r="H213" s="255">
        <v>1</v>
      </c>
      <c r="I213" s="255" t="s">
        <v>658</v>
      </c>
      <c r="J213" s="255" t="s">
        <v>659</v>
      </c>
      <c r="K213" s="263">
        <v>859800</v>
      </c>
      <c r="L213" s="85" t="s">
        <v>610</v>
      </c>
      <c r="M213" s="255" t="s">
        <v>142</v>
      </c>
      <c r="N213" s="255" t="s">
        <v>465</v>
      </c>
      <c r="O213" s="255" t="s">
        <v>457</v>
      </c>
      <c r="P213" s="5"/>
    </row>
    <row r="214" spans="1:42" ht="25.5">
      <c r="A214" s="331">
        <v>149</v>
      </c>
      <c r="B214" s="255" t="s">
        <v>53</v>
      </c>
      <c r="C214" s="256">
        <v>6420090</v>
      </c>
      <c r="D214" s="279" t="s">
        <v>664</v>
      </c>
      <c r="E214" s="255" t="s">
        <v>453</v>
      </c>
      <c r="F214" s="255">
        <v>839</v>
      </c>
      <c r="G214" s="255" t="s">
        <v>454</v>
      </c>
      <c r="H214" s="255">
        <v>1</v>
      </c>
      <c r="I214" s="255" t="s">
        <v>658</v>
      </c>
      <c r="J214" s="255" t="s">
        <v>659</v>
      </c>
      <c r="K214" s="263">
        <v>990000</v>
      </c>
      <c r="L214" s="85" t="s">
        <v>610</v>
      </c>
      <c r="M214" s="255" t="s">
        <v>142</v>
      </c>
      <c r="N214" s="255" t="s">
        <v>465</v>
      </c>
      <c r="O214" s="255" t="s">
        <v>457</v>
      </c>
      <c r="P214" s="5"/>
    </row>
    <row r="215" spans="1:42" s="75" customFormat="1" ht="25.5">
      <c r="A215" s="315">
        <v>150</v>
      </c>
      <c r="B215" s="255" t="s">
        <v>53</v>
      </c>
      <c r="C215" s="256">
        <v>7200000</v>
      </c>
      <c r="D215" s="279" t="s">
        <v>665</v>
      </c>
      <c r="E215" s="255" t="s">
        <v>453</v>
      </c>
      <c r="F215" s="255">
        <v>839</v>
      </c>
      <c r="G215" s="255" t="s">
        <v>454</v>
      </c>
      <c r="H215" s="255">
        <v>1</v>
      </c>
      <c r="I215" s="255">
        <v>32425000000</v>
      </c>
      <c r="J215" s="255" t="s">
        <v>456</v>
      </c>
      <c r="K215" s="273">
        <v>336000</v>
      </c>
      <c r="L215" s="85" t="s">
        <v>610</v>
      </c>
      <c r="M215" s="255" t="s">
        <v>142</v>
      </c>
      <c r="N215" s="255" t="s">
        <v>465</v>
      </c>
      <c r="O215" s="255" t="s">
        <v>457</v>
      </c>
      <c r="P215" s="316"/>
      <c r="Q215" s="316"/>
      <c r="R215" s="316"/>
      <c r="S215" s="316"/>
      <c r="T215" s="316"/>
      <c r="U215" s="316"/>
      <c r="V215" s="316"/>
      <c r="W215" s="316"/>
      <c r="X215" s="316"/>
      <c r="Y215" s="316"/>
      <c r="Z215" s="316"/>
      <c r="AA215" s="316"/>
      <c r="AB215" s="316"/>
      <c r="AC215" s="316"/>
      <c r="AD215" s="316"/>
      <c r="AE215" s="316"/>
      <c r="AF215" s="316"/>
      <c r="AG215" s="316"/>
      <c r="AH215" s="316"/>
      <c r="AI215" s="316"/>
      <c r="AJ215" s="316"/>
      <c r="AK215" s="316"/>
      <c r="AL215" s="316"/>
      <c r="AM215" s="316"/>
      <c r="AN215" s="316"/>
      <c r="AO215" s="316"/>
      <c r="AP215" s="316"/>
    </row>
    <row r="216" spans="1:42" s="75" customFormat="1" ht="25.5">
      <c r="A216" s="331">
        <v>151</v>
      </c>
      <c r="B216" s="255" t="s">
        <v>53</v>
      </c>
      <c r="C216" s="256">
        <v>7250000</v>
      </c>
      <c r="D216" s="279" t="s">
        <v>666</v>
      </c>
      <c r="E216" s="255" t="s">
        <v>453</v>
      </c>
      <c r="F216" s="255">
        <v>839</v>
      </c>
      <c r="G216" s="255" t="s">
        <v>454</v>
      </c>
      <c r="H216" s="255">
        <v>1</v>
      </c>
      <c r="I216" s="255" t="s">
        <v>658</v>
      </c>
      <c r="J216" s="255" t="s">
        <v>659</v>
      </c>
      <c r="K216" s="273">
        <v>140000</v>
      </c>
      <c r="L216" s="85" t="s">
        <v>610</v>
      </c>
      <c r="M216" s="255" t="s">
        <v>142</v>
      </c>
      <c r="N216" s="255" t="s">
        <v>56</v>
      </c>
      <c r="O216" s="255" t="s">
        <v>461</v>
      </c>
      <c r="P216" s="316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6"/>
      <c r="AE216" s="316"/>
      <c r="AF216" s="316"/>
      <c r="AG216" s="316"/>
      <c r="AH216" s="316"/>
      <c r="AI216" s="316"/>
      <c r="AJ216" s="316"/>
      <c r="AK216" s="316"/>
      <c r="AL216" s="316"/>
      <c r="AM216" s="316"/>
      <c r="AN216" s="316"/>
      <c r="AO216" s="316"/>
      <c r="AP216" s="316"/>
    </row>
    <row r="217" spans="1:42" s="75" customFormat="1" ht="25.5">
      <c r="A217" s="315">
        <v>152</v>
      </c>
      <c r="B217" s="255" t="s">
        <v>53</v>
      </c>
      <c r="C217" s="256">
        <v>9221000</v>
      </c>
      <c r="D217" s="279" t="s">
        <v>667</v>
      </c>
      <c r="E217" s="255" t="s">
        <v>453</v>
      </c>
      <c r="F217" s="255">
        <v>839</v>
      </c>
      <c r="G217" s="255" t="s">
        <v>454</v>
      </c>
      <c r="H217" s="255">
        <v>1</v>
      </c>
      <c r="I217" s="255" t="s">
        <v>455</v>
      </c>
      <c r="J217" s="255" t="s">
        <v>456</v>
      </c>
      <c r="K217" s="273">
        <v>330000</v>
      </c>
      <c r="L217" s="85" t="s">
        <v>610</v>
      </c>
      <c r="M217" s="255" t="s">
        <v>142</v>
      </c>
      <c r="N217" s="255" t="s">
        <v>56</v>
      </c>
      <c r="O217" s="255" t="s">
        <v>461</v>
      </c>
      <c r="P217" s="316"/>
      <c r="Q217" s="316"/>
      <c r="R217" s="316"/>
      <c r="S217" s="316"/>
      <c r="T217" s="316"/>
      <c r="U217" s="316"/>
      <c r="V217" s="316"/>
      <c r="W217" s="316"/>
      <c r="X217" s="316"/>
      <c r="Y217" s="316"/>
      <c r="Z217" s="316"/>
      <c r="AA217" s="316"/>
      <c r="AB217" s="316"/>
      <c r="AC217" s="316"/>
      <c r="AD217" s="316"/>
      <c r="AE217" s="316"/>
      <c r="AF217" s="316"/>
      <c r="AG217" s="316"/>
      <c r="AH217" s="316"/>
      <c r="AI217" s="316"/>
      <c r="AJ217" s="316"/>
      <c r="AK217" s="316"/>
      <c r="AL217" s="316"/>
      <c r="AM217" s="316"/>
      <c r="AN217" s="316"/>
      <c r="AO217" s="316"/>
      <c r="AP217" s="316"/>
    </row>
    <row r="218" spans="1:42" s="75" customFormat="1" ht="15">
      <c r="A218" s="389"/>
      <c r="B218" s="266"/>
      <c r="C218" s="267"/>
      <c r="D218" s="304"/>
      <c r="E218" s="266"/>
      <c r="F218" s="266"/>
      <c r="G218" s="266"/>
      <c r="H218" s="266"/>
      <c r="I218" s="266"/>
      <c r="J218" s="266"/>
      <c r="K218" s="269">
        <f>SUM(K208:K217)</f>
        <v>3360170</v>
      </c>
      <c r="L218" s="381"/>
      <c r="M218" s="266"/>
      <c r="N218" s="266"/>
      <c r="O218" s="330"/>
      <c r="P218" s="316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</row>
    <row r="219" spans="1:42" s="75" customFormat="1" ht="15">
      <c r="A219" s="389"/>
      <c r="B219" s="266"/>
      <c r="C219" s="267"/>
      <c r="D219" s="268" t="s">
        <v>475</v>
      </c>
      <c r="E219" s="314"/>
      <c r="F219" s="266"/>
      <c r="G219" s="266"/>
      <c r="H219" s="266"/>
      <c r="I219" s="266"/>
      <c r="J219" s="266"/>
      <c r="K219" s="436"/>
      <c r="L219" s="381"/>
      <c r="M219" s="381"/>
      <c r="N219" s="266"/>
      <c r="O219" s="330"/>
      <c r="P219" s="316"/>
      <c r="Q219" s="316"/>
      <c r="R219" s="316"/>
      <c r="S219" s="316"/>
      <c r="T219" s="316"/>
      <c r="U219" s="316"/>
      <c r="V219" s="316"/>
      <c r="W219" s="316"/>
      <c r="X219" s="316"/>
      <c r="Y219" s="316"/>
      <c r="Z219" s="316"/>
      <c r="AA219" s="316"/>
      <c r="AB219" s="316"/>
      <c r="AC219" s="316"/>
      <c r="AD219" s="316"/>
      <c r="AE219" s="316"/>
      <c r="AF219" s="316"/>
      <c r="AG219" s="316"/>
      <c r="AH219" s="316"/>
      <c r="AI219" s="316"/>
      <c r="AJ219" s="316"/>
      <c r="AK219" s="316"/>
      <c r="AL219" s="316"/>
      <c r="AM219" s="316"/>
      <c r="AN219" s="316"/>
      <c r="AO219" s="316"/>
      <c r="AP219" s="316"/>
    </row>
    <row r="220" spans="1:42" s="75" customFormat="1" ht="38.25">
      <c r="A220" s="331">
        <v>153</v>
      </c>
      <c r="B220" s="255" t="s">
        <v>53</v>
      </c>
      <c r="C220" s="256">
        <v>2423000</v>
      </c>
      <c r="D220" s="280" t="s">
        <v>668</v>
      </c>
      <c r="E220" s="319" t="s">
        <v>122</v>
      </c>
      <c r="F220" s="255">
        <v>796</v>
      </c>
      <c r="G220" s="255" t="s">
        <v>37</v>
      </c>
      <c r="H220" s="255">
        <v>15</v>
      </c>
      <c r="I220" s="255">
        <v>32425000000</v>
      </c>
      <c r="J220" s="255" t="s">
        <v>456</v>
      </c>
      <c r="K220" s="273">
        <v>9750</v>
      </c>
      <c r="L220" s="261" t="s">
        <v>305</v>
      </c>
      <c r="M220" s="332" t="s">
        <v>49</v>
      </c>
      <c r="N220" s="255" t="s">
        <v>56</v>
      </c>
      <c r="O220" s="320" t="s">
        <v>457</v>
      </c>
      <c r="P220" s="316"/>
      <c r="Q220" s="316"/>
      <c r="R220" s="316"/>
      <c r="S220" s="316"/>
      <c r="T220" s="316"/>
      <c r="U220" s="316"/>
      <c r="V220" s="316"/>
      <c r="W220" s="316"/>
      <c r="X220" s="316"/>
      <c r="Y220" s="316"/>
      <c r="Z220" s="316"/>
      <c r="AA220" s="316"/>
      <c r="AB220" s="316"/>
      <c r="AC220" s="316"/>
      <c r="AD220" s="316"/>
      <c r="AE220" s="316"/>
      <c r="AF220" s="316"/>
      <c r="AG220" s="316"/>
      <c r="AH220" s="316"/>
      <c r="AI220" s="316"/>
      <c r="AJ220" s="316"/>
      <c r="AK220" s="316"/>
      <c r="AL220" s="316"/>
      <c r="AM220" s="316"/>
      <c r="AN220" s="316"/>
      <c r="AO220" s="316"/>
      <c r="AP220" s="316"/>
    </row>
    <row r="221" spans="1:42" s="75" customFormat="1">
      <c r="A221" s="1143"/>
      <c r="B221" s="1144"/>
      <c r="C221" s="1145"/>
      <c r="D221" s="1146"/>
      <c r="E221" s="1146"/>
      <c r="F221" s="1146"/>
      <c r="G221" s="1146"/>
      <c r="H221" s="1146"/>
      <c r="I221" s="1146"/>
      <c r="J221" s="1146"/>
      <c r="K221" s="1147">
        <f>SUM(K220)</f>
        <v>9750</v>
      </c>
      <c r="L221" s="1148"/>
      <c r="M221" s="1148"/>
      <c r="N221" s="1144"/>
      <c r="O221" s="1149"/>
      <c r="P221" s="316"/>
      <c r="Q221" s="316"/>
      <c r="R221" s="316"/>
      <c r="S221" s="316"/>
      <c r="T221" s="316"/>
      <c r="U221" s="316"/>
      <c r="V221" s="316"/>
      <c r="W221" s="316"/>
      <c r="X221" s="316"/>
      <c r="Y221" s="316"/>
      <c r="Z221" s="316"/>
      <c r="AA221" s="316"/>
      <c r="AB221" s="316"/>
      <c r="AC221" s="316"/>
      <c r="AD221" s="316"/>
      <c r="AE221" s="316"/>
      <c r="AF221" s="316"/>
      <c r="AG221" s="316"/>
      <c r="AH221" s="316"/>
      <c r="AI221" s="316"/>
      <c r="AJ221" s="316"/>
      <c r="AK221" s="316"/>
      <c r="AL221" s="316"/>
      <c r="AM221" s="316"/>
      <c r="AN221" s="316"/>
      <c r="AO221" s="316"/>
      <c r="AP221" s="316"/>
    </row>
    <row r="222" spans="1:42" s="75" customFormat="1">
      <c r="A222" s="265"/>
      <c r="B222" s="266"/>
      <c r="C222" s="267"/>
      <c r="D222" s="268" t="s">
        <v>537</v>
      </c>
      <c r="E222" s="268"/>
      <c r="F222" s="268"/>
      <c r="G222" s="268"/>
      <c r="H222" s="268"/>
      <c r="I222" s="268"/>
      <c r="J222" s="268"/>
      <c r="K222" s="269"/>
      <c r="L222" s="270"/>
      <c r="M222" s="270"/>
      <c r="N222" s="266"/>
      <c r="O222" s="330"/>
      <c r="P222" s="316"/>
      <c r="Q222" s="316"/>
      <c r="R222" s="316"/>
      <c r="S222" s="316"/>
      <c r="T222" s="316"/>
      <c r="U222" s="316"/>
      <c r="V222" s="316"/>
      <c r="W222" s="316"/>
      <c r="X222" s="316"/>
      <c r="Y222" s="316"/>
      <c r="Z222" s="316"/>
      <c r="AA222" s="316"/>
      <c r="AB222" s="316"/>
      <c r="AC222" s="316"/>
      <c r="AD222" s="316"/>
      <c r="AE222" s="316"/>
      <c r="AF222" s="316"/>
      <c r="AG222" s="316"/>
      <c r="AH222" s="316"/>
      <c r="AI222" s="316"/>
      <c r="AJ222" s="316"/>
      <c r="AK222" s="316"/>
      <c r="AL222" s="316"/>
      <c r="AM222" s="316"/>
      <c r="AN222" s="316"/>
      <c r="AO222" s="316"/>
      <c r="AP222" s="316"/>
    </row>
    <row r="223" spans="1:42" s="75" customFormat="1" ht="38.25">
      <c r="A223" s="331">
        <v>154</v>
      </c>
      <c r="B223" s="255" t="s">
        <v>53</v>
      </c>
      <c r="C223" s="256">
        <v>8513000</v>
      </c>
      <c r="D223" s="279" t="s">
        <v>669</v>
      </c>
      <c r="E223" s="319" t="s">
        <v>122</v>
      </c>
      <c r="F223" s="334">
        <v>839</v>
      </c>
      <c r="G223" s="334" t="s">
        <v>454</v>
      </c>
      <c r="H223" s="294">
        <v>1</v>
      </c>
      <c r="I223" s="255">
        <v>32425000000</v>
      </c>
      <c r="J223" s="255" t="s">
        <v>477</v>
      </c>
      <c r="K223" s="273">
        <v>910000</v>
      </c>
      <c r="L223" s="261" t="s">
        <v>306</v>
      </c>
      <c r="M223" s="332" t="s">
        <v>49</v>
      </c>
      <c r="N223" s="334" t="s">
        <v>56</v>
      </c>
      <c r="O223" s="320" t="s">
        <v>461</v>
      </c>
      <c r="P223" s="316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</row>
    <row r="224" spans="1:42" s="75" customFormat="1">
      <c r="A224" s="265"/>
      <c r="B224" s="268"/>
      <c r="C224" s="276"/>
      <c r="D224" s="268"/>
      <c r="E224" s="336"/>
      <c r="F224" s="307"/>
      <c r="G224" s="307"/>
      <c r="H224" s="341"/>
      <c r="I224" s="307"/>
      <c r="J224" s="307"/>
      <c r="K224" s="269">
        <f>SUM(K223:K223)</f>
        <v>910000</v>
      </c>
      <c r="L224" s="277"/>
      <c r="M224" s="277"/>
      <c r="N224" s="307"/>
      <c r="O224" s="340"/>
      <c r="P224" s="316"/>
      <c r="Q224" s="316"/>
      <c r="R224" s="316"/>
      <c r="S224" s="316"/>
      <c r="T224" s="316"/>
      <c r="U224" s="316"/>
      <c r="V224" s="316"/>
      <c r="W224" s="316"/>
      <c r="X224" s="316"/>
      <c r="Y224" s="316"/>
      <c r="Z224" s="316"/>
      <c r="AA224" s="316"/>
      <c r="AB224" s="316"/>
      <c r="AC224" s="316"/>
      <c r="AD224" s="316"/>
      <c r="AE224" s="316"/>
      <c r="AF224" s="316"/>
      <c r="AG224" s="316"/>
      <c r="AH224" s="316"/>
      <c r="AI224" s="316"/>
      <c r="AJ224" s="316"/>
      <c r="AK224" s="316"/>
      <c r="AL224" s="316"/>
      <c r="AM224" s="316"/>
      <c r="AN224" s="316"/>
      <c r="AO224" s="316"/>
      <c r="AP224" s="316"/>
    </row>
    <row r="225" spans="1:62" s="9" customFormat="1">
      <c r="A225" s="265"/>
      <c r="B225" s="266"/>
      <c r="C225" s="267"/>
      <c r="D225" s="268" t="s">
        <v>493</v>
      </c>
      <c r="E225" s="268"/>
      <c r="F225" s="268"/>
      <c r="G225" s="268"/>
      <c r="H225" s="268"/>
      <c r="I225" s="268"/>
      <c r="J225" s="268"/>
      <c r="K225" s="269"/>
      <c r="L225" s="270"/>
      <c r="M225" s="270"/>
      <c r="N225" s="266"/>
      <c r="O225" s="330"/>
      <c r="P225" s="253"/>
      <c r="Q225" s="253"/>
      <c r="R225" s="253"/>
      <c r="S225" s="253"/>
      <c r="T225" s="253"/>
      <c r="U225" s="253"/>
      <c r="V225" s="253"/>
      <c r="W225" s="253"/>
      <c r="X225" s="253"/>
      <c r="Y225" s="253"/>
      <c r="Z225" s="253"/>
      <c r="AA225" s="253"/>
      <c r="AB225" s="253"/>
      <c r="AC225" s="253"/>
      <c r="AD225" s="253"/>
      <c r="AE225" s="253"/>
      <c r="AF225" s="253"/>
      <c r="AG225" s="253"/>
      <c r="AH225" s="253"/>
      <c r="AI225" s="253"/>
      <c r="AJ225" s="253"/>
      <c r="AK225" s="253"/>
      <c r="AL225" s="253"/>
      <c r="AM225" s="253"/>
      <c r="AN225" s="253"/>
      <c r="AO225" s="253"/>
      <c r="AP225" s="253"/>
    </row>
    <row r="226" spans="1:62" s="75" customFormat="1" ht="19.5" customHeight="1">
      <c r="A226" s="254">
        <v>155</v>
      </c>
      <c r="B226" s="255" t="s">
        <v>53</v>
      </c>
      <c r="C226" s="256">
        <v>2320030</v>
      </c>
      <c r="D226" s="299" t="s">
        <v>670</v>
      </c>
      <c r="E226" s="255" t="s">
        <v>453</v>
      </c>
      <c r="F226" s="300">
        <v>166</v>
      </c>
      <c r="G226" s="255" t="s">
        <v>41</v>
      </c>
      <c r="H226" s="259">
        <v>1530</v>
      </c>
      <c r="I226" s="255">
        <v>32425000000</v>
      </c>
      <c r="J226" s="255" t="s">
        <v>456</v>
      </c>
      <c r="K226" s="273">
        <v>121900</v>
      </c>
      <c r="L226" s="261" t="s">
        <v>684</v>
      </c>
      <c r="M226" s="343" t="s">
        <v>543</v>
      </c>
      <c r="N226" s="255" t="s">
        <v>56</v>
      </c>
      <c r="O226" s="255" t="s">
        <v>461</v>
      </c>
      <c r="P226" s="322"/>
      <c r="Q226" s="323"/>
      <c r="R226" s="324"/>
      <c r="S226" s="325"/>
      <c r="T226" s="325"/>
      <c r="U226" s="326"/>
      <c r="V226" s="327"/>
      <c r="W226" s="326"/>
      <c r="X226" s="328"/>
      <c r="Y226" s="329"/>
      <c r="Z226" s="316"/>
      <c r="AA226" s="316"/>
      <c r="AB226" s="316"/>
      <c r="AC226" s="316"/>
      <c r="AD226" s="316"/>
      <c r="AE226" s="316"/>
      <c r="AF226" s="316"/>
      <c r="AG226" s="316"/>
      <c r="AH226" s="316"/>
      <c r="AI226" s="316"/>
      <c r="AJ226" s="316"/>
      <c r="AK226" s="316"/>
      <c r="AL226" s="316"/>
      <c r="AM226" s="316"/>
      <c r="AN226" s="316"/>
      <c r="AO226" s="316"/>
      <c r="AP226" s="316"/>
      <c r="AQ226" s="316"/>
      <c r="AR226" s="316"/>
      <c r="AS226" s="316"/>
      <c r="AT226" s="316"/>
      <c r="AU226" s="316"/>
      <c r="AV226" s="316"/>
      <c r="AW226" s="316"/>
      <c r="AX226" s="316"/>
      <c r="AY226" s="316"/>
      <c r="AZ226" s="316"/>
      <c r="BA226" s="316"/>
      <c r="BB226" s="316"/>
      <c r="BC226" s="316"/>
      <c r="BD226" s="316"/>
      <c r="BE226" s="316"/>
      <c r="BF226" s="316"/>
      <c r="BG226" s="316"/>
      <c r="BH226" s="316"/>
      <c r="BI226" s="316"/>
      <c r="BJ226" s="316"/>
    </row>
    <row r="227" spans="1:62" s="262" customFormat="1" ht="45.75" customHeight="1">
      <c r="A227" s="254">
        <v>156</v>
      </c>
      <c r="B227" s="255" t="s">
        <v>53</v>
      </c>
      <c r="C227" s="256">
        <v>5030090</v>
      </c>
      <c r="D227" s="279" t="s">
        <v>671</v>
      </c>
      <c r="E227" s="255" t="s">
        <v>453</v>
      </c>
      <c r="F227" s="255">
        <v>796</v>
      </c>
      <c r="G227" s="334" t="s">
        <v>46</v>
      </c>
      <c r="H227" s="294">
        <f>8+25</f>
        <v>33</v>
      </c>
      <c r="I227" s="255">
        <v>32425000000</v>
      </c>
      <c r="J227" s="255" t="s">
        <v>456</v>
      </c>
      <c r="K227" s="273">
        <f>28497+71900</f>
        <v>100397</v>
      </c>
      <c r="L227" s="261" t="s">
        <v>1901</v>
      </c>
      <c r="M227" s="261" t="s">
        <v>1901</v>
      </c>
      <c r="N227" s="334" t="s">
        <v>56</v>
      </c>
      <c r="O227" s="300" t="s">
        <v>457</v>
      </c>
    </row>
    <row r="228" spans="1:62" s="75" customFormat="1" ht="27.75" customHeight="1">
      <c r="A228" s="254">
        <v>157</v>
      </c>
      <c r="B228" s="255" t="s">
        <v>53</v>
      </c>
      <c r="C228" s="256">
        <v>5030090</v>
      </c>
      <c r="D228" s="279" t="s">
        <v>672</v>
      </c>
      <c r="E228" s="255" t="s">
        <v>453</v>
      </c>
      <c r="F228" s="255">
        <v>796</v>
      </c>
      <c r="G228" s="334" t="s">
        <v>46</v>
      </c>
      <c r="H228" s="294">
        <v>62</v>
      </c>
      <c r="I228" s="255">
        <v>32425000000</v>
      </c>
      <c r="J228" s="255" t="s">
        <v>456</v>
      </c>
      <c r="K228" s="273">
        <v>485132</v>
      </c>
      <c r="L228" s="261" t="s">
        <v>1901</v>
      </c>
      <c r="M228" s="261" t="s">
        <v>1901</v>
      </c>
      <c r="N228" s="334" t="s">
        <v>56</v>
      </c>
      <c r="O228" s="300" t="s">
        <v>461</v>
      </c>
      <c r="P228" s="316"/>
      <c r="Q228" s="316"/>
      <c r="R228" s="316"/>
      <c r="S228" s="316"/>
      <c r="T228" s="316"/>
      <c r="U228" s="316"/>
      <c r="V228" s="316"/>
      <c r="W228" s="316"/>
      <c r="X228" s="316"/>
      <c r="Y228" s="316"/>
      <c r="Z228" s="316"/>
      <c r="AA228" s="316"/>
      <c r="AB228" s="316"/>
      <c r="AC228" s="316"/>
      <c r="AD228" s="316"/>
      <c r="AE228" s="316"/>
      <c r="AF228" s="316"/>
      <c r="AG228" s="316"/>
      <c r="AH228" s="316"/>
      <c r="AI228" s="316"/>
      <c r="AJ228" s="316"/>
      <c r="AK228" s="316"/>
      <c r="AL228" s="316"/>
      <c r="AM228" s="316"/>
      <c r="AN228" s="316"/>
      <c r="AO228" s="316"/>
      <c r="AP228" s="316"/>
    </row>
    <row r="229" spans="1:62">
      <c r="A229" s="254">
        <v>158</v>
      </c>
      <c r="B229" s="255" t="s">
        <v>53</v>
      </c>
      <c r="C229" s="256">
        <v>2410000</v>
      </c>
      <c r="D229" s="279" t="s">
        <v>673</v>
      </c>
      <c r="E229" s="255" t="s">
        <v>453</v>
      </c>
      <c r="F229" s="255">
        <v>796</v>
      </c>
      <c r="G229" s="334" t="s">
        <v>46</v>
      </c>
      <c r="H229" s="294">
        <v>120</v>
      </c>
      <c r="I229" s="255">
        <v>32425000000</v>
      </c>
      <c r="J229" s="255" t="s">
        <v>456</v>
      </c>
      <c r="K229" s="273">
        <v>13500</v>
      </c>
      <c r="L229" s="261" t="s">
        <v>686</v>
      </c>
      <c r="M229" s="261" t="s">
        <v>686</v>
      </c>
      <c r="N229" s="334" t="s">
        <v>56</v>
      </c>
      <c r="O229" s="300" t="s">
        <v>457</v>
      </c>
      <c r="P229" s="5"/>
    </row>
    <row r="230" spans="1:62">
      <c r="A230" s="254">
        <v>159</v>
      </c>
      <c r="B230" s="255" t="s">
        <v>53</v>
      </c>
      <c r="C230" s="256">
        <v>2411010</v>
      </c>
      <c r="D230" s="279" t="s">
        <v>674</v>
      </c>
      <c r="E230" s="255" t="s">
        <v>453</v>
      </c>
      <c r="F230" s="255">
        <v>796</v>
      </c>
      <c r="G230" s="334" t="s">
        <v>46</v>
      </c>
      <c r="H230" s="294">
        <v>5</v>
      </c>
      <c r="I230" s="255">
        <v>32425000000</v>
      </c>
      <c r="J230" s="255" t="s">
        <v>456</v>
      </c>
      <c r="K230" s="273">
        <v>6200</v>
      </c>
      <c r="L230" s="261" t="s">
        <v>684</v>
      </c>
      <c r="M230" s="261" t="s">
        <v>568</v>
      </c>
      <c r="N230" s="334" t="s">
        <v>56</v>
      </c>
      <c r="O230" s="300" t="s">
        <v>457</v>
      </c>
      <c r="P230" s="5"/>
    </row>
    <row r="231" spans="1:62" s="9" customFormat="1" ht="51" customHeight="1">
      <c r="A231" s="254">
        <v>160</v>
      </c>
      <c r="B231" s="255" t="s">
        <v>53</v>
      </c>
      <c r="C231" s="256">
        <v>4530000</v>
      </c>
      <c r="D231" s="437" t="s">
        <v>675</v>
      </c>
      <c r="E231" s="255" t="s">
        <v>453</v>
      </c>
      <c r="F231" s="334"/>
      <c r="G231" s="255" t="s">
        <v>46</v>
      </c>
      <c r="H231" s="294">
        <v>1</v>
      </c>
      <c r="I231" s="334">
        <v>32425000000</v>
      </c>
      <c r="J231" s="255" t="s">
        <v>456</v>
      </c>
      <c r="K231" s="263">
        <v>400000</v>
      </c>
      <c r="L231" s="261" t="s">
        <v>684</v>
      </c>
      <c r="M231" s="332" t="s">
        <v>543</v>
      </c>
      <c r="N231" s="255" t="s">
        <v>56</v>
      </c>
      <c r="O231" s="320" t="s">
        <v>461</v>
      </c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53"/>
      <c r="AE231" s="253"/>
      <c r="AF231" s="253"/>
      <c r="AG231" s="253"/>
      <c r="AH231" s="253"/>
      <c r="AI231" s="253"/>
      <c r="AJ231" s="253"/>
      <c r="AK231" s="253"/>
      <c r="AL231" s="253"/>
      <c r="AM231" s="253"/>
      <c r="AN231" s="253"/>
      <c r="AO231" s="253"/>
      <c r="AP231" s="253"/>
    </row>
    <row r="232" spans="1:62" s="9" customFormat="1" ht="46.5" customHeight="1">
      <c r="A232" s="254">
        <v>161</v>
      </c>
      <c r="B232" s="255" t="s">
        <v>53</v>
      </c>
      <c r="C232" s="256">
        <v>2320050</v>
      </c>
      <c r="D232" s="279" t="s">
        <v>557</v>
      </c>
      <c r="E232" s="255" t="s">
        <v>453</v>
      </c>
      <c r="F232" s="255">
        <v>166</v>
      </c>
      <c r="G232" s="334" t="s">
        <v>41</v>
      </c>
      <c r="H232" s="294">
        <v>5345</v>
      </c>
      <c r="I232" s="255">
        <v>32425000000</v>
      </c>
      <c r="J232" s="255" t="s">
        <v>456</v>
      </c>
      <c r="K232" s="273">
        <v>124921.60000000001</v>
      </c>
      <c r="L232" s="261" t="s">
        <v>1901</v>
      </c>
      <c r="M232" s="332" t="s">
        <v>543</v>
      </c>
      <c r="N232" s="334" t="s">
        <v>56</v>
      </c>
      <c r="O232" s="300" t="s">
        <v>457</v>
      </c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  <c r="AF232" s="253"/>
      <c r="AG232" s="253"/>
      <c r="AH232" s="253"/>
      <c r="AI232" s="253"/>
      <c r="AJ232" s="253"/>
      <c r="AK232" s="253"/>
      <c r="AL232" s="253"/>
      <c r="AM232" s="253"/>
      <c r="AN232" s="253"/>
      <c r="AO232" s="253"/>
      <c r="AP232" s="253"/>
    </row>
    <row r="233" spans="1:62">
      <c r="A233" s="254">
        <v>162</v>
      </c>
      <c r="B233" s="255" t="s">
        <v>53</v>
      </c>
      <c r="C233" s="256">
        <v>3190000</v>
      </c>
      <c r="D233" s="279" t="s">
        <v>676</v>
      </c>
      <c r="E233" s="255" t="s">
        <v>453</v>
      </c>
      <c r="F233" s="255">
        <v>796</v>
      </c>
      <c r="G233" s="334" t="s">
        <v>46</v>
      </c>
      <c r="H233" s="294">
        <v>203</v>
      </c>
      <c r="I233" s="255">
        <v>32425000000</v>
      </c>
      <c r="J233" s="255" t="s">
        <v>456</v>
      </c>
      <c r="K233" s="273">
        <v>17571</v>
      </c>
      <c r="L233" s="261" t="s">
        <v>1901</v>
      </c>
      <c r="M233" s="332" t="s">
        <v>543</v>
      </c>
      <c r="N233" s="334" t="s">
        <v>56</v>
      </c>
      <c r="O233" s="300" t="s">
        <v>457</v>
      </c>
      <c r="P233" s="5"/>
    </row>
    <row r="234" spans="1:62" ht="25.5">
      <c r="A234" s="254">
        <v>163</v>
      </c>
      <c r="B234" s="255" t="s">
        <v>53</v>
      </c>
      <c r="C234" s="256">
        <v>3190000</v>
      </c>
      <c r="D234" s="279" t="s">
        <v>567</v>
      </c>
      <c r="E234" s="255" t="s">
        <v>453</v>
      </c>
      <c r="F234" s="255">
        <v>796</v>
      </c>
      <c r="G234" s="334" t="s">
        <v>46</v>
      </c>
      <c r="H234" s="294">
        <v>315</v>
      </c>
      <c r="I234" s="255">
        <v>32425000000</v>
      </c>
      <c r="J234" s="255" t="s">
        <v>456</v>
      </c>
      <c r="K234" s="273">
        <v>115105</v>
      </c>
      <c r="L234" s="261" t="s">
        <v>1901</v>
      </c>
      <c r="M234" s="332" t="s">
        <v>543</v>
      </c>
      <c r="N234" s="334" t="s">
        <v>56</v>
      </c>
      <c r="O234" s="300" t="s">
        <v>457</v>
      </c>
      <c r="P234" s="5"/>
    </row>
    <row r="235" spans="1:62">
      <c r="A235" s="254">
        <v>164</v>
      </c>
      <c r="B235" s="255" t="s">
        <v>53</v>
      </c>
      <c r="C235" s="256">
        <v>3190000</v>
      </c>
      <c r="D235" s="279" t="s">
        <v>678</v>
      </c>
      <c r="E235" s="255" t="s">
        <v>453</v>
      </c>
      <c r="F235" s="255">
        <v>796</v>
      </c>
      <c r="G235" s="334" t="s">
        <v>46</v>
      </c>
      <c r="H235" s="294">
        <v>2</v>
      </c>
      <c r="I235" s="255">
        <v>32425000000</v>
      </c>
      <c r="J235" s="255" t="s">
        <v>456</v>
      </c>
      <c r="K235" s="273">
        <v>26474</v>
      </c>
      <c r="L235" s="261" t="s">
        <v>686</v>
      </c>
      <c r="M235" s="332" t="s">
        <v>543</v>
      </c>
      <c r="N235" s="334" t="s">
        <v>56</v>
      </c>
      <c r="O235" s="300" t="s">
        <v>457</v>
      </c>
      <c r="P235" s="5"/>
    </row>
    <row r="236" spans="1:62" s="75" customFormat="1" ht="50.25" customHeight="1">
      <c r="A236" s="254">
        <v>165</v>
      </c>
      <c r="B236" s="255" t="s">
        <v>53</v>
      </c>
      <c r="C236" s="256">
        <v>3150000</v>
      </c>
      <c r="D236" s="299" t="s">
        <v>584</v>
      </c>
      <c r="E236" s="319" t="s">
        <v>122</v>
      </c>
      <c r="F236" s="255">
        <v>796</v>
      </c>
      <c r="G236" s="255" t="s">
        <v>46</v>
      </c>
      <c r="H236" s="259">
        <v>130</v>
      </c>
      <c r="I236" s="255">
        <v>32425000000</v>
      </c>
      <c r="J236" s="255" t="s">
        <v>456</v>
      </c>
      <c r="K236" s="273">
        <v>21500</v>
      </c>
      <c r="L236" s="261" t="s">
        <v>1901</v>
      </c>
      <c r="M236" s="332" t="s">
        <v>1898</v>
      </c>
      <c r="N236" s="255" t="s">
        <v>56</v>
      </c>
      <c r="O236" s="320" t="s">
        <v>457</v>
      </c>
      <c r="P236" s="316"/>
      <c r="Q236" s="316"/>
      <c r="R236" s="316"/>
      <c r="S236" s="316"/>
      <c r="T236" s="316"/>
      <c r="U236" s="316"/>
      <c r="V236" s="316"/>
      <c r="W236" s="316"/>
      <c r="X236" s="316"/>
      <c r="Y236" s="316"/>
      <c r="Z236" s="316"/>
      <c r="AA236" s="316"/>
      <c r="AB236" s="316"/>
      <c r="AC236" s="316"/>
      <c r="AD236" s="316"/>
      <c r="AE236" s="316"/>
      <c r="AF236" s="316"/>
      <c r="AG236" s="316"/>
      <c r="AH236" s="316"/>
      <c r="AI236" s="316"/>
      <c r="AJ236" s="316"/>
      <c r="AK236" s="316"/>
      <c r="AL236" s="316"/>
      <c r="AM236" s="316"/>
      <c r="AN236" s="316"/>
      <c r="AO236" s="316"/>
      <c r="AP236" s="316"/>
    </row>
    <row r="237" spans="1:62" s="262" customFormat="1" ht="25.5">
      <c r="A237" s="254">
        <v>166</v>
      </c>
      <c r="B237" s="255" t="s">
        <v>53</v>
      </c>
      <c r="C237" s="256">
        <v>3190000</v>
      </c>
      <c r="D237" s="279" t="s">
        <v>680</v>
      </c>
      <c r="E237" s="319" t="s">
        <v>122</v>
      </c>
      <c r="F237" s="255">
        <v>796</v>
      </c>
      <c r="G237" s="334" t="s">
        <v>46</v>
      </c>
      <c r="H237" s="294">
        <v>115</v>
      </c>
      <c r="I237" s="255">
        <v>32425000000</v>
      </c>
      <c r="J237" s="255" t="s">
        <v>456</v>
      </c>
      <c r="K237" s="273">
        <v>95900</v>
      </c>
      <c r="L237" s="261" t="s">
        <v>1901</v>
      </c>
      <c r="M237" s="332" t="s">
        <v>1898</v>
      </c>
      <c r="N237" s="334" t="s">
        <v>56</v>
      </c>
      <c r="O237" s="1131" t="s">
        <v>457</v>
      </c>
      <c r="P237" s="333"/>
      <c r="Q237" s="333"/>
      <c r="R237" s="333"/>
      <c r="S237" s="333"/>
      <c r="T237" s="333"/>
      <c r="U237" s="333"/>
      <c r="V237" s="333"/>
      <c r="W237" s="333"/>
      <c r="X237" s="333"/>
      <c r="Y237" s="333"/>
      <c r="Z237" s="333"/>
      <c r="AA237" s="333"/>
      <c r="AB237" s="333"/>
      <c r="AC237" s="333"/>
      <c r="AD237" s="333"/>
      <c r="AE237" s="333"/>
      <c r="AF237" s="333"/>
      <c r="AG237" s="333"/>
      <c r="AH237" s="333"/>
      <c r="AI237" s="333"/>
      <c r="AJ237" s="333"/>
      <c r="AK237" s="333"/>
      <c r="AL237" s="333"/>
      <c r="AM237" s="333"/>
      <c r="AN237" s="333"/>
      <c r="AO237" s="333"/>
      <c r="AP237" s="333"/>
    </row>
    <row r="238" spans="1:62" s="152" customFormat="1" ht="38.25">
      <c r="A238" s="254">
        <v>167</v>
      </c>
      <c r="B238" s="255" t="s">
        <v>53</v>
      </c>
      <c r="C238" s="256">
        <v>3190000</v>
      </c>
      <c r="D238" s="279" t="s">
        <v>681</v>
      </c>
      <c r="E238" s="319" t="s">
        <v>122</v>
      </c>
      <c r="F238" s="255">
        <v>796</v>
      </c>
      <c r="G238" s="334" t="s">
        <v>46</v>
      </c>
      <c r="H238" s="294">
        <v>1</v>
      </c>
      <c r="I238" s="255">
        <v>32425000000</v>
      </c>
      <c r="J238" s="255" t="s">
        <v>456</v>
      </c>
      <c r="K238" s="273">
        <v>589087</v>
      </c>
      <c r="L238" s="261" t="s">
        <v>684</v>
      </c>
      <c r="M238" s="332" t="s">
        <v>682</v>
      </c>
      <c r="N238" s="334" t="s">
        <v>56</v>
      </c>
      <c r="O238" s="1131" t="s">
        <v>461</v>
      </c>
      <c r="P238" s="264"/>
      <c r="Q238" s="264"/>
      <c r="R238" s="264"/>
      <c r="S238" s="264"/>
      <c r="T238" s="264"/>
      <c r="U238" s="264"/>
      <c r="V238" s="264"/>
      <c r="W238" s="264"/>
      <c r="X238" s="264"/>
      <c r="Y238" s="264"/>
      <c r="Z238" s="264"/>
      <c r="AA238" s="264"/>
      <c r="AB238" s="264"/>
      <c r="AC238" s="264"/>
      <c r="AD238" s="264"/>
      <c r="AE238" s="264"/>
      <c r="AF238" s="264"/>
      <c r="AG238" s="264"/>
      <c r="AH238" s="264"/>
      <c r="AI238" s="264"/>
      <c r="AJ238" s="264"/>
      <c r="AK238" s="264"/>
      <c r="AL238" s="264"/>
      <c r="AM238" s="264"/>
      <c r="AN238" s="264"/>
      <c r="AO238" s="264"/>
      <c r="AP238" s="264"/>
    </row>
    <row r="239" spans="1:62" s="152" customFormat="1" ht="38.25">
      <c r="A239" s="254">
        <v>168</v>
      </c>
      <c r="B239" s="255" t="s">
        <v>53</v>
      </c>
      <c r="C239" s="256">
        <v>3190000</v>
      </c>
      <c r="D239" s="279" t="s">
        <v>683</v>
      </c>
      <c r="E239" s="319" t="s">
        <v>122</v>
      </c>
      <c r="F239" s="255">
        <v>796</v>
      </c>
      <c r="G239" s="334" t="s">
        <v>46</v>
      </c>
      <c r="H239" s="294">
        <v>1</v>
      </c>
      <c r="I239" s="255">
        <v>32425000000</v>
      </c>
      <c r="J239" s="255" t="s">
        <v>456</v>
      </c>
      <c r="K239" s="273">
        <v>229419</v>
      </c>
      <c r="L239" s="261" t="s">
        <v>684</v>
      </c>
      <c r="M239" s="332" t="s">
        <v>682</v>
      </c>
      <c r="N239" s="334" t="s">
        <v>56</v>
      </c>
      <c r="O239" s="1131" t="s">
        <v>461</v>
      </c>
      <c r="P239" s="264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264"/>
      <c r="AM239" s="264"/>
      <c r="AN239" s="264"/>
      <c r="AO239" s="264"/>
      <c r="AP239" s="264"/>
    </row>
    <row r="240" spans="1:62" s="152" customFormat="1" ht="16.5" customHeight="1">
      <c r="A240" s="254">
        <v>169</v>
      </c>
      <c r="B240" s="255" t="s">
        <v>53</v>
      </c>
      <c r="C240" s="256">
        <v>3313010</v>
      </c>
      <c r="D240" s="279" t="s">
        <v>685</v>
      </c>
      <c r="E240" s="319" t="s">
        <v>122</v>
      </c>
      <c r="F240" s="255">
        <v>796</v>
      </c>
      <c r="G240" s="334" t="s">
        <v>46</v>
      </c>
      <c r="H240" s="294">
        <v>54</v>
      </c>
      <c r="I240" s="255">
        <v>32425000000</v>
      </c>
      <c r="J240" s="255" t="s">
        <v>456</v>
      </c>
      <c r="K240" s="273">
        <v>82665.899999999994</v>
      </c>
      <c r="L240" s="261" t="s">
        <v>1902</v>
      </c>
      <c r="M240" s="332" t="s">
        <v>686</v>
      </c>
      <c r="N240" s="334" t="s">
        <v>56</v>
      </c>
      <c r="O240" s="1131" t="s">
        <v>461</v>
      </c>
      <c r="P240" s="264"/>
      <c r="Q240" s="264"/>
      <c r="R240" s="264"/>
      <c r="S240" s="264"/>
      <c r="T240" s="264"/>
      <c r="U240" s="264"/>
      <c r="V240" s="264"/>
      <c r="W240" s="264"/>
      <c r="X240" s="264"/>
      <c r="Y240" s="264"/>
      <c r="Z240" s="264"/>
      <c r="AA240" s="264"/>
      <c r="AB240" s="264"/>
      <c r="AC240" s="264"/>
      <c r="AD240" s="264"/>
      <c r="AE240" s="264"/>
      <c r="AF240" s="264"/>
      <c r="AG240" s="264"/>
      <c r="AH240" s="264"/>
      <c r="AI240" s="264"/>
      <c r="AJ240" s="264"/>
      <c r="AK240" s="264"/>
      <c r="AL240" s="264"/>
      <c r="AM240" s="264"/>
      <c r="AN240" s="264"/>
      <c r="AO240" s="264"/>
      <c r="AP240" s="264"/>
    </row>
    <row r="241" spans="1:42" s="262" customFormat="1" ht="34.5" customHeight="1">
      <c r="A241" s="254">
        <v>170</v>
      </c>
      <c r="B241" s="255" t="s">
        <v>53</v>
      </c>
      <c r="C241" s="256">
        <v>3313010</v>
      </c>
      <c r="D241" s="279" t="s">
        <v>687</v>
      </c>
      <c r="E241" s="319" t="s">
        <v>122</v>
      </c>
      <c r="F241" s="255">
        <v>796</v>
      </c>
      <c r="G241" s="334" t="s">
        <v>46</v>
      </c>
      <c r="H241" s="294">
        <v>1</v>
      </c>
      <c r="I241" s="255">
        <v>32425000000</v>
      </c>
      <c r="J241" s="255" t="s">
        <v>456</v>
      </c>
      <c r="K241" s="273">
        <v>2250</v>
      </c>
      <c r="L241" s="261" t="s">
        <v>1902</v>
      </c>
      <c r="M241" s="332" t="s">
        <v>686</v>
      </c>
      <c r="N241" s="334" t="s">
        <v>56</v>
      </c>
      <c r="O241" s="1131" t="s">
        <v>461</v>
      </c>
    </row>
    <row r="242" spans="1:42" s="152" customFormat="1">
      <c r="A242" s="254">
        <v>171</v>
      </c>
      <c r="B242" s="255" t="s">
        <v>53</v>
      </c>
      <c r="C242" s="256">
        <v>3313010</v>
      </c>
      <c r="D242" s="279" t="s">
        <v>688</v>
      </c>
      <c r="E242" s="319" t="s">
        <v>122</v>
      </c>
      <c r="F242" s="255">
        <v>796</v>
      </c>
      <c r="G242" s="334" t="s">
        <v>42</v>
      </c>
      <c r="H242" s="294">
        <v>8</v>
      </c>
      <c r="I242" s="255">
        <v>32425000000</v>
      </c>
      <c r="J242" s="255" t="s">
        <v>456</v>
      </c>
      <c r="K242" s="273">
        <v>952</v>
      </c>
      <c r="L242" s="261" t="s">
        <v>1902</v>
      </c>
      <c r="M242" s="332" t="s">
        <v>686</v>
      </c>
      <c r="N242" s="334" t="s">
        <v>56</v>
      </c>
      <c r="O242" s="1131" t="s">
        <v>461</v>
      </c>
      <c r="P242" s="264"/>
      <c r="Q242" s="264"/>
      <c r="R242" s="264"/>
      <c r="S242" s="264"/>
      <c r="T242" s="264"/>
      <c r="U242" s="264"/>
      <c r="V242" s="264"/>
      <c r="W242" s="264"/>
      <c r="X242" s="264"/>
      <c r="Y242" s="264"/>
      <c r="Z242" s="264"/>
      <c r="AA242" s="264"/>
      <c r="AB242" s="264"/>
      <c r="AC242" s="264"/>
      <c r="AD242" s="264"/>
      <c r="AE242" s="264"/>
      <c r="AF242" s="264"/>
      <c r="AG242" s="264"/>
      <c r="AH242" s="264"/>
      <c r="AI242" s="264"/>
      <c r="AJ242" s="264"/>
      <c r="AK242" s="264"/>
      <c r="AL242" s="264"/>
      <c r="AM242" s="264"/>
      <c r="AN242" s="264"/>
      <c r="AO242" s="264"/>
      <c r="AP242" s="264"/>
    </row>
    <row r="243" spans="1:42" s="154" customFormat="1">
      <c r="A243" s="254">
        <v>172</v>
      </c>
      <c r="B243" s="255" t="s">
        <v>53</v>
      </c>
      <c r="C243" s="256">
        <v>3313010</v>
      </c>
      <c r="D243" s="279" t="s">
        <v>689</v>
      </c>
      <c r="E243" s="319" t="s">
        <v>122</v>
      </c>
      <c r="F243" s="255">
        <v>796</v>
      </c>
      <c r="G243" s="334" t="s">
        <v>46</v>
      </c>
      <c r="H243" s="294">
        <v>4</v>
      </c>
      <c r="I243" s="255">
        <v>32425000000</v>
      </c>
      <c r="J243" s="255" t="s">
        <v>456</v>
      </c>
      <c r="K243" s="273">
        <v>10206</v>
      </c>
      <c r="L243" s="261" t="s">
        <v>1903</v>
      </c>
      <c r="M243" s="332" t="s">
        <v>686</v>
      </c>
      <c r="N243" s="334" t="s">
        <v>56</v>
      </c>
      <c r="O243" s="1131" t="s">
        <v>461</v>
      </c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  <c r="AL243" s="274"/>
      <c r="AM243" s="274"/>
      <c r="AN243" s="274"/>
      <c r="AO243" s="274"/>
      <c r="AP243" s="274"/>
    </row>
    <row r="244" spans="1:42" s="154" customFormat="1" ht="25.5">
      <c r="A244" s="254">
        <v>173</v>
      </c>
      <c r="B244" s="255" t="s">
        <v>53</v>
      </c>
      <c r="C244" s="256">
        <v>3313010</v>
      </c>
      <c r="D244" s="279" t="s">
        <v>690</v>
      </c>
      <c r="E244" s="319" t="s">
        <v>122</v>
      </c>
      <c r="F244" s="255">
        <v>796</v>
      </c>
      <c r="G244" s="334" t="s">
        <v>46</v>
      </c>
      <c r="H244" s="294">
        <v>1</v>
      </c>
      <c r="I244" s="255">
        <v>32425000000</v>
      </c>
      <c r="J244" s="255" t="s">
        <v>456</v>
      </c>
      <c r="K244" s="273">
        <v>115998</v>
      </c>
      <c r="L244" s="261" t="s">
        <v>1902</v>
      </c>
      <c r="M244" s="332" t="s">
        <v>686</v>
      </c>
      <c r="N244" s="334" t="s">
        <v>56</v>
      </c>
      <c r="O244" s="1131" t="s">
        <v>461</v>
      </c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74"/>
      <c r="AD244" s="274"/>
      <c r="AE244" s="274"/>
      <c r="AF244" s="274"/>
      <c r="AG244" s="274"/>
      <c r="AH244" s="274"/>
      <c r="AI244" s="274"/>
      <c r="AJ244" s="274"/>
      <c r="AK244" s="274"/>
      <c r="AL244" s="274"/>
      <c r="AM244" s="274"/>
      <c r="AN244" s="274"/>
      <c r="AO244" s="274"/>
      <c r="AP244" s="274"/>
    </row>
    <row r="245" spans="1:42" s="154" customFormat="1">
      <c r="A245" s="254">
        <v>174</v>
      </c>
      <c r="B245" s="255" t="s">
        <v>53</v>
      </c>
      <c r="C245" s="256">
        <v>3313010</v>
      </c>
      <c r="D245" s="279" t="s">
        <v>1904</v>
      </c>
      <c r="E245" s="319" t="s">
        <v>122</v>
      </c>
      <c r="F245" s="255">
        <v>796</v>
      </c>
      <c r="G245" s="334" t="s">
        <v>46</v>
      </c>
      <c r="H245" s="294">
        <v>1</v>
      </c>
      <c r="I245" s="255">
        <v>32425000000</v>
      </c>
      <c r="J245" s="255" t="s">
        <v>456</v>
      </c>
      <c r="K245" s="273">
        <v>41600</v>
      </c>
      <c r="L245" s="261" t="s">
        <v>1901</v>
      </c>
      <c r="M245" s="332" t="s">
        <v>1897</v>
      </c>
      <c r="N245" s="334" t="s">
        <v>56</v>
      </c>
      <c r="O245" s="1131" t="s">
        <v>461</v>
      </c>
    </row>
    <row r="246" spans="1:42" s="154" customFormat="1">
      <c r="A246" s="254">
        <v>175</v>
      </c>
      <c r="B246" s="255" t="s">
        <v>53</v>
      </c>
      <c r="C246" s="256">
        <v>3313010</v>
      </c>
      <c r="D246" s="279" t="s">
        <v>1905</v>
      </c>
      <c r="E246" s="319" t="s">
        <v>122</v>
      </c>
      <c r="F246" s="255">
        <v>796</v>
      </c>
      <c r="G246" s="334" t="s">
        <v>46</v>
      </c>
      <c r="H246" s="294">
        <v>1</v>
      </c>
      <c r="I246" s="255">
        <v>32425000000</v>
      </c>
      <c r="J246" s="255" t="s">
        <v>456</v>
      </c>
      <c r="K246" s="273">
        <v>1070</v>
      </c>
      <c r="L246" s="261" t="s">
        <v>143</v>
      </c>
      <c r="M246" s="332" t="s">
        <v>143</v>
      </c>
      <c r="N246" s="334" t="s">
        <v>56</v>
      </c>
      <c r="O246" s="1131" t="s">
        <v>461</v>
      </c>
    </row>
    <row r="247" spans="1:42" s="154" customFormat="1" ht="25.5">
      <c r="A247" s="254">
        <v>176</v>
      </c>
      <c r="B247" s="255" t="s">
        <v>113</v>
      </c>
      <c r="C247" s="256">
        <v>3313010</v>
      </c>
      <c r="D247" s="279" t="s">
        <v>1906</v>
      </c>
      <c r="E247" s="319" t="s">
        <v>122</v>
      </c>
      <c r="F247" s="255">
        <v>796</v>
      </c>
      <c r="G247" s="334" t="s">
        <v>46</v>
      </c>
      <c r="H247" s="294">
        <v>2</v>
      </c>
      <c r="I247" s="255">
        <v>32425000000</v>
      </c>
      <c r="J247" s="255" t="s">
        <v>456</v>
      </c>
      <c r="K247" s="273">
        <f>2330.5+1024.08+60</f>
        <v>3414.58</v>
      </c>
      <c r="L247" s="261" t="s">
        <v>1902</v>
      </c>
      <c r="M247" s="332" t="s">
        <v>686</v>
      </c>
      <c r="N247" s="334" t="s">
        <v>56</v>
      </c>
      <c r="O247" s="1131" t="s">
        <v>461</v>
      </c>
    </row>
    <row r="248" spans="1:42" s="154" customFormat="1">
      <c r="A248" s="254">
        <v>177</v>
      </c>
      <c r="B248" s="255" t="s">
        <v>113</v>
      </c>
      <c r="C248" s="256">
        <v>3313010</v>
      </c>
      <c r="D248" s="279" t="s">
        <v>1907</v>
      </c>
      <c r="E248" s="319" t="s">
        <v>122</v>
      </c>
      <c r="F248" s="255">
        <v>796</v>
      </c>
      <c r="G248" s="334" t="s">
        <v>46</v>
      </c>
      <c r="H248" s="294">
        <v>18</v>
      </c>
      <c r="I248" s="255">
        <v>32425000001</v>
      </c>
      <c r="J248" s="255" t="s">
        <v>456</v>
      </c>
      <c r="K248" s="273">
        <v>94770</v>
      </c>
      <c r="L248" s="261" t="s">
        <v>143</v>
      </c>
      <c r="M248" s="332" t="s">
        <v>143</v>
      </c>
      <c r="N248" s="334" t="s">
        <v>56</v>
      </c>
      <c r="O248" s="1131" t="s">
        <v>461</v>
      </c>
    </row>
    <row r="249" spans="1:42" s="154" customFormat="1">
      <c r="A249" s="254">
        <v>178</v>
      </c>
      <c r="B249" s="255" t="s">
        <v>113</v>
      </c>
      <c r="C249" s="256">
        <v>3313010</v>
      </c>
      <c r="D249" s="279" t="s">
        <v>1908</v>
      </c>
      <c r="E249" s="319" t="s">
        <v>122</v>
      </c>
      <c r="F249" s="255">
        <v>796</v>
      </c>
      <c r="G249" s="334" t="s">
        <v>46</v>
      </c>
      <c r="H249" s="294">
        <v>210</v>
      </c>
      <c r="I249" s="255">
        <v>32425000002</v>
      </c>
      <c r="J249" s="255" t="s">
        <v>456</v>
      </c>
      <c r="K249" s="273">
        <v>27300</v>
      </c>
      <c r="L249" s="261" t="s">
        <v>143</v>
      </c>
      <c r="M249" s="332" t="s">
        <v>143</v>
      </c>
      <c r="N249" s="334" t="s">
        <v>56</v>
      </c>
      <c r="O249" s="1131" t="s">
        <v>461</v>
      </c>
    </row>
    <row r="250" spans="1:42" s="154" customFormat="1">
      <c r="A250" s="254">
        <v>179</v>
      </c>
      <c r="B250" s="255" t="s">
        <v>113</v>
      </c>
      <c r="C250" s="256">
        <v>3313010</v>
      </c>
      <c r="D250" s="279" t="s">
        <v>1909</v>
      </c>
      <c r="E250" s="319" t="s">
        <v>122</v>
      </c>
      <c r="F250" s="255">
        <v>796</v>
      </c>
      <c r="G250" s="334" t="s">
        <v>46</v>
      </c>
      <c r="H250" s="294">
        <v>1</v>
      </c>
      <c r="I250" s="255">
        <v>32425000002</v>
      </c>
      <c r="J250" s="255" t="s">
        <v>456</v>
      </c>
      <c r="K250" s="273">
        <v>13400</v>
      </c>
      <c r="L250" s="261" t="s">
        <v>1898</v>
      </c>
      <c r="M250" s="261" t="s">
        <v>1898</v>
      </c>
      <c r="N250" s="334" t="s">
        <v>56</v>
      </c>
      <c r="O250" s="1131" t="s">
        <v>461</v>
      </c>
    </row>
    <row r="251" spans="1:42" s="154" customFormat="1">
      <c r="A251" s="254">
        <v>180</v>
      </c>
      <c r="B251" s="255" t="s">
        <v>113</v>
      </c>
      <c r="C251" s="256">
        <v>3313010</v>
      </c>
      <c r="D251" s="279" t="s">
        <v>1910</v>
      </c>
      <c r="E251" s="319" t="s">
        <v>122</v>
      </c>
      <c r="F251" s="255">
        <v>796</v>
      </c>
      <c r="G251" s="334" t="s">
        <v>46</v>
      </c>
      <c r="H251" s="294">
        <v>32</v>
      </c>
      <c r="I251" s="255">
        <v>32425000002</v>
      </c>
      <c r="J251" s="255" t="s">
        <v>456</v>
      </c>
      <c r="K251" s="273">
        <v>28500</v>
      </c>
      <c r="L251" s="261" t="s">
        <v>1898</v>
      </c>
      <c r="M251" s="261" t="s">
        <v>1898</v>
      </c>
      <c r="N251" s="334" t="s">
        <v>56</v>
      </c>
      <c r="O251" s="1131" t="s">
        <v>461</v>
      </c>
    </row>
    <row r="252" spans="1:42" s="100" customFormat="1">
      <c r="A252" s="254">
        <v>181</v>
      </c>
      <c r="B252" s="255" t="s">
        <v>113</v>
      </c>
      <c r="C252" s="256">
        <v>3313010</v>
      </c>
      <c r="D252" s="279" t="s">
        <v>1911</v>
      </c>
      <c r="E252" s="319" t="s">
        <v>122</v>
      </c>
      <c r="F252" s="255">
        <v>796</v>
      </c>
      <c r="G252" s="334" t="s">
        <v>814</v>
      </c>
      <c r="H252" s="294">
        <v>1</v>
      </c>
      <c r="I252" s="255">
        <v>32425000002</v>
      </c>
      <c r="J252" s="255" t="s">
        <v>456</v>
      </c>
      <c r="K252" s="273">
        <v>96602</v>
      </c>
      <c r="L252" s="261" t="s">
        <v>1898</v>
      </c>
      <c r="M252" s="261" t="s">
        <v>1898</v>
      </c>
      <c r="N252" s="334" t="s">
        <v>56</v>
      </c>
      <c r="O252" s="1131" t="s">
        <v>461</v>
      </c>
    </row>
    <row r="253" spans="1:42" s="100" customFormat="1" ht="25.5">
      <c r="A253" s="254">
        <v>182</v>
      </c>
      <c r="B253" s="255" t="s">
        <v>596</v>
      </c>
      <c r="C253" s="256">
        <v>3313011</v>
      </c>
      <c r="D253" s="279" t="s">
        <v>1912</v>
      </c>
      <c r="E253" s="319" t="s">
        <v>122</v>
      </c>
      <c r="F253" s="255">
        <v>796</v>
      </c>
      <c r="G253" s="334" t="s">
        <v>814</v>
      </c>
      <c r="H253" s="294">
        <v>1</v>
      </c>
      <c r="I253" s="255">
        <v>32425000002</v>
      </c>
      <c r="J253" s="255" t="s">
        <v>456</v>
      </c>
      <c r="K253" s="273">
        <v>997188</v>
      </c>
      <c r="L253" s="261" t="s">
        <v>1898</v>
      </c>
      <c r="M253" s="261" t="s">
        <v>699</v>
      </c>
      <c r="N253" s="334" t="s">
        <v>56</v>
      </c>
      <c r="O253" s="1131" t="s">
        <v>461</v>
      </c>
    </row>
    <row r="254" spans="1:42" s="100" customFormat="1" ht="25.5">
      <c r="A254" s="254">
        <v>183</v>
      </c>
      <c r="B254" s="255" t="s">
        <v>596</v>
      </c>
      <c r="C254" s="256">
        <v>3313011</v>
      </c>
      <c r="D254" s="279" t="s">
        <v>1913</v>
      </c>
      <c r="E254" s="319" t="s">
        <v>122</v>
      </c>
      <c r="F254" s="255">
        <v>796</v>
      </c>
      <c r="G254" s="334" t="s">
        <v>814</v>
      </c>
      <c r="H254" s="294">
        <v>1</v>
      </c>
      <c r="I254" s="255">
        <v>32425000002</v>
      </c>
      <c r="J254" s="255" t="s">
        <v>456</v>
      </c>
      <c r="K254" s="273">
        <v>241879</v>
      </c>
      <c r="L254" s="261" t="s">
        <v>1898</v>
      </c>
      <c r="M254" s="261" t="s">
        <v>699</v>
      </c>
      <c r="N254" s="334" t="s">
        <v>56</v>
      </c>
      <c r="O254" s="1131" t="s">
        <v>461</v>
      </c>
    </row>
    <row r="255" spans="1:42" s="100" customFormat="1" ht="25.5">
      <c r="A255" s="254">
        <v>184</v>
      </c>
      <c r="B255" s="255" t="s">
        <v>596</v>
      </c>
      <c r="C255" s="256">
        <v>3313011</v>
      </c>
      <c r="D255" s="279" t="s">
        <v>1914</v>
      </c>
      <c r="E255" s="319" t="s">
        <v>122</v>
      </c>
      <c r="F255" s="255">
        <v>796</v>
      </c>
      <c r="G255" s="334" t="s">
        <v>814</v>
      </c>
      <c r="H255" s="294">
        <v>1</v>
      </c>
      <c r="I255" s="255">
        <v>32425000002</v>
      </c>
      <c r="J255" s="255" t="s">
        <v>456</v>
      </c>
      <c r="K255" s="273">
        <v>84137</v>
      </c>
      <c r="L255" s="261" t="s">
        <v>1898</v>
      </c>
      <c r="M255" s="261" t="s">
        <v>699</v>
      </c>
      <c r="N255" s="334" t="s">
        <v>56</v>
      </c>
      <c r="O255" s="1131" t="s">
        <v>461</v>
      </c>
    </row>
    <row r="256" spans="1:42" s="100" customFormat="1" ht="25.5">
      <c r="A256" s="254">
        <v>185</v>
      </c>
      <c r="B256" s="255" t="s">
        <v>596</v>
      </c>
      <c r="C256" s="256">
        <v>3313011</v>
      </c>
      <c r="D256" s="279" t="s">
        <v>1915</v>
      </c>
      <c r="E256" s="319" t="s">
        <v>122</v>
      </c>
      <c r="F256" s="255">
        <v>796</v>
      </c>
      <c r="G256" s="334" t="s">
        <v>814</v>
      </c>
      <c r="H256" s="294">
        <v>1</v>
      </c>
      <c r="I256" s="255">
        <v>32425000002</v>
      </c>
      <c r="J256" s="255" t="s">
        <v>456</v>
      </c>
      <c r="K256" s="273">
        <v>152043</v>
      </c>
      <c r="L256" s="261" t="s">
        <v>1898</v>
      </c>
      <c r="M256" s="261" t="s">
        <v>699</v>
      </c>
      <c r="N256" s="334" t="s">
        <v>56</v>
      </c>
      <c r="O256" s="1131" t="s">
        <v>461</v>
      </c>
    </row>
    <row r="257" spans="1:16" s="100" customFormat="1" ht="25.5">
      <c r="A257" s="254">
        <v>186</v>
      </c>
      <c r="B257" s="255" t="s">
        <v>596</v>
      </c>
      <c r="C257" s="256">
        <v>3313011</v>
      </c>
      <c r="D257" s="279" t="s">
        <v>1916</v>
      </c>
      <c r="E257" s="319" t="s">
        <v>122</v>
      </c>
      <c r="F257" s="255">
        <v>796</v>
      </c>
      <c r="G257" s="334" t="s">
        <v>814</v>
      </c>
      <c r="H257" s="294">
        <v>1</v>
      </c>
      <c r="I257" s="255">
        <v>32425000002</v>
      </c>
      <c r="J257" s="255" t="s">
        <v>456</v>
      </c>
      <c r="K257" s="273">
        <v>251040</v>
      </c>
      <c r="L257" s="261" t="s">
        <v>1898</v>
      </c>
      <c r="M257" s="261" t="s">
        <v>699</v>
      </c>
      <c r="N257" s="334" t="s">
        <v>56</v>
      </c>
      <c r="O257" s="1131" t="s">
        <v>461</v>
      </c>
    </row>
    <row r="258" spans="1:16" s="100" customFormat="1" ht="38.25">
      <c r="A258" s="254">
        <v>187</v>
      </c>
      <c r="B258" s="255" t="s">
        <v>596</v>
      </c>
      <c r="C258" s="256">
        <v>3313011</v>
      </c>
      <c r="D258" s="279" t="s">
        <v>1917</v>
      </c>
      <c r="E258" s="319" t="s">
        <v>122</v>
      </c>
      <c r="F258" s="255">
        <v>796</v>
      </c>
      <c r="G258" s="334" t="s">
        <v>814</v>
      </c>
      <c r="H258" s="294">
        <v>1</v>
      </c>
      <c r="I258" s="255">
        <v>32425000002</v>
      </c>
      <c r="J258" s="255" t="s">
        <v>456</v>
      </c>
      <c r="K258" s="273">
        <v>85961</v>
      </c>
      <c r="L258" s="261" t="s">
        <v>1898</v>
      </c>
      <c r="M258" s="261" t="s">
        <v>699</v>
      </c>
      <c r="N258" s="334" t="s">
        <v>56</v>
      </c>
      <c r="O258" s="1131" t="s">
        <v>461</v>
      </c>
    </row>
    <row r="259" spans="1:16" s="100" customFormat="1">
      <c r="A259" s="389"/>
      <c r="B259" s="266"/>
      <c r="C259" s="267"/>
      <c r="D259" s="304"/>
      <c r="E259" s="314"/>
      <c r="F259" s="266"/>
      <c r="G259" s="305"/>
      <c r="H259" s="306"/>
      <c r="I259" s="266"/>
      <c r="J259" s="266"/>
      <c r="K259" s="269">
        <f>SUM(K226:K258)</f>
        <v>4678083.08</v>
      </c>
      <c r="L259" s="270"/>
      <c r="M259" s="382"/>
      <c r="N259" s="305"/>
      <c r="O259" s="340"/>
    </row>
    <row r="260" spans="1:16" s="100" customFormat="1">
      <c r="A260" s="389"/>
      <c r="B260" s="266"/>
      <c r="C260" s="267"/>
      <c r="D260" s="268" t="s">
        <v>488</v>
      </c>
      <c r="E260" s="314"/>
      <c r="F260" s="266"/>
      <c r="G260" s="305"/>
      <c r="H260" s="306"/>
      <c r="I260" s="266"/>
      <c r="J260" s="266"/>
      <c r="K260" s="438"/>
      <c r="L260" s="270"/>
      <c r="M260" s="382"/>
      <c r="N260" s="305"/>
      <c r="O260" s="340"/>
    </row>
    <row r="261" spans="1:16" s="100" customFormat="1" ht="51">
      <c r="A261" s="315">
        <v>188</v>
      </c>
      <c r="B261" s="384" t="s">
        <v>53</v>
      </c>
      <c r="C261" s="395">
        <v>7424040</v>
      </c>
      <c r="D261" s="439" t="s">
        <v>691</v>
      </c>
      <c r="E261" s="397" t="s">
        <v>122</v>
      </c>
      <c r="F261" s="384">
        <v>839</v>
      </c>
      <c r="G261" s="384" t="s">
        <v>37</v>
      </c>
      <c r="H261" s="384">
        <v>1</v>
      </c>
      <c r="I261" s="384">
        <v>32425000000</v>
      </c>
      <c r="J261" s="384" t="s">
        <v>456</v>
      </c>
      <c r="K261" s="1150">
        <v>845000</v>
      </c>
      <c r="L261" s="400" t="s">
        <v>610</v>
      </c>
      <c r="M261" s="400" t="s">
        <v>49</v>
      </c>
      <c r="N261" s="384" t="s">
        <v>56</v>
      </c>
      <c r="O261" s="1135" t="s">
        <v>461</v>
      </c>
    </row>
    <row r="262" spans="1:16" s="100" customFormat="1" ht="25.5">
      <c r="A262" s="315">
        <v>189</v>
      </c>
      <c r="B262" s="384" t="s">
        <v>113</v>
      </c>
      <c r="C262" s="395">
        <v>7424041</v>
      </c>
      <c r="D262" s="396" t="s">
        <v>692</v>
      </c>
      <c r="E262" s="397" t="s">
        <v>122</v>
      </c>
      <c r="F262" s="384">
        <v>839</v>
      </c>
      <c r="G262" s="398" t="s">
        <v>454</v>
      </c>
      <c r="H262" s="384">
        <v>1</v>
      </c>
      <c r="I262" s="384">
        <v>32425000000</v>
      </c>
      <c r="J262" s="384" t="s">
        <v>456</v>
      </c>
      <c r="K262" s="1150">
        <v>540000</v>
      </c>
      <c r="L262" s="400" t="s">
        <v>610</v>
      </c>
      <c r="M262" s="400" t="s">
        <v>587</v>
      </c>
      <c r="N262" s="384" t="s">
        <v>606</v>
      </c>
      <c r="O262" s="1135" t="s">
        <v>461</v>
      </c>
    </row>
    <row r="263" spans="1:16" s="100" customFormat="1">
      <c r="A263" s="265"/>
      <c r="B263" s="268"/>
      <c r="C263" s="276"/>
      <c r="D263" s="268"/>
      <c r="E263" s="336"/>
      <c r="F263" s="307"/>
      <c r="G263" s="307"/>
      <c r="H263" s="341"/>
      <c r="I263" s="307"/>
      <c r="J263" s="307"/>
      <c r="K263" s="440">
        <f>SUM(K261:K262)</f>
        <v>1385000</v>
      </c>
      <c r="L263" s="277"/>
      <c r="M263" s="277"/>
      <c r="N263" s="307"/>
      <c r="O263" s="340"/>
    </row>
    <row r="264" spans="1:16" s="100" customFormat="1">
      <c r="A264" s="265"/>
      <c r="B264" s="268"/>
      <c r="C264" s="276"/>
      <c r="D264" s="268" t="s">
        <v>466</v>
      </c>
      <c r="E264" s="336"/>
      <c r="F264" s="307"/>
      <c r="G264" s="307"/>
      <c r="H264" s="341"/>
      <c r="I264" s="307"/>
      <c r="J264" s="307"/>
      <c r="K264" s="441"/>
      <c r="L264" s="277"/>
      <c r="M264" s="277"/>
      <c r="N264" s="307"/>
      <c r="O264" s="340"/>
    </row>
    <row r="265" spans="1:16" s="100" customFormat="1" ht="25.5">
      <c r="A265" s="315">
        <v>190</v>
      </c>
      <c r="B265" s="255" t="s">
        <v>53</v>
      </c>
      <c r="C265" s="256">
        <v>4520530</v>
      </c>
      <c r="D265" s="257" t="s">
        <v>693</v>
      </c>
      <c r="E265" s="319" t="s">
        <v>122</v>
      </c>
      <c r="F265" s="255">
        <v>839</v>
      </c>
      <c r="G265" s="255" t="s">
        <v>454</v>
      </c>
      <c r="H265" s="255">
        <v>1</v>
      </c>
      <c r="I265" s="255" t="s">
        <v>455</v>
      </c>
      <c r="J265" s="255" t="s">
        <v>456</v>
      </c>
      <c r="K265" s="278">
        <v>200000</v>
      </c>
      <c r="L265" s="261" t="s">
        <v>305</v>
      </c>
      <c r="M265" s="332" t="s">
        <v>49</v>
      </c>
      <c r="N265" s="255" t="s">
        <v>56</v>
      </c>
      <c r="O265" s="320" t="s">
        <v>461</v>
      </c>
    </row>
    <row r="266" spans="1:16" s="100" customFormat="1">
      <c r="A266" s="389"/>
      <c r="B266" s="266"/>
      <c r="C266" s="267"/>
      <c r="D266" s="442"/>
      <c r="E266" s="314"/>
      <c r="F266" s="266"/>
      <c r="G266" s="266"/>
      <c r="H266" s="266"/>
      <c r="I266" s="266"/>
      <c r="J266" s="266"/>
      <c r="K266" s="443">
        <f>SUM(K265:K265)</f>
        <v>200000</v>
      </c>
      <c r="L266" s="270"/>
      <c r="M266" s="382"/>
      <c r="N266" s="266"/>
      <c r="O266" s="330"/>
    </row>
    <row r="267" spans="1:16" s="100" customFormat="1">
      <c r="A267" s="389"/>
      <c r="B267" s="266"/>
      <c r="C267" s="267"/>
      <c r="D267" s="444" t="s">
        <v>614</v>
      </c>
      <c r="E267" s="314"/>
      <c r="F267" s="266"/>
      <c r="G267" s="266"/>
      <c r="H267" s="266"/>
      <c r="I267" s="266"/>
      <c r="J267" s="266"/>
      <c r="K267" s="443"/>
      <c r="L267" s="270"/>
      <c r="M267" s="382"/>
      <c r="N267" s="266"/>
      <c r="O267" s="330"/>
    </row>
    <row r="268" spans="1:16" s="100" customFormat="1" ht="25.5">
      <c r="A268" s="315">
        <v>191</v>
      </c>
      <c r="B268" s="255" t="s">
        <v>53</v>
      </c>
      <c r="C268" s="256">
        <v>5020000</v>
      </c>
      <c r="D268" s="299" t="s">
        <v>695</v>
      </c>
      <c r="E268" s="319" t="s">
        <v>122</v>
      </c>
      <c r="F268" s="255">
        <v>839</v>
      </c>
      <c r="G268" s="255" t="s">
        <v>454</v>
      </c>
      <c r="H268" s="255">
        <v>1</v>
      </c>
      <c r="I268" s="255">
        <v>32425000003</v>
      </c>
      <c r="J268" s="255" t="s">
        <v>456</v>
      </c>
      <c r="K268" s="273">
        <v>270000</v>
      </c>
      <c r="L268" s="261" t="s">
        <v>305</v>
      </c>
      <c r="M268" s="332" t="s">
        <v>49</v>
      </c>
      <c r="N268" s="255" t="s">
        <v>56</v>
      </c>
      <c r="O268" s="320" t="s">
        <v>461</v>
      </c>
    </row>
    <row r="269" spans="1:16" s="100" customFormat="1">
      <c r="A269" s="389"/>
      <c r="B269" s="266"/>
      <c r="C269" s="267"/>
      <c r="D269" s="442"/>
      <c r="E269" s="314"/>
      <c r="F269" s="266"/>
      <c r="G269" s="266"/>
      <c r="H269" s="266"/>
      <c r="I269" s="266"/>
      <c r="J269" s="266"/>
      <c r="K269" s="443">
        <f>SUM(K268:K268)</f>
        <v>270000</v>
      </c>
      <c r="L269" s="270"/>
      <c r="M269" s="382"/>
      <c r="N269" s="266"/>
      <c r="O269" s="330"/>
    </row>
    <row r="270" spans="1:16" s="100" customFormat="1">
      <c r="A270" s="265"/>
      <c r="B270" s="268"/>
      <c r="C270" s="276"/>
      <c r="D270" s="268"/>
      <c r="E270" s="336"/>
      <c r="F270" s="307"/>
      <c r="G270" s="307"/>
      <c r="H270" s="341"/>
      <c r="I270" s="307"/>
      <c r="J270" s="307" t="s">
        <v>696</v>
      </c>
      <c r="K270" s="706">
        <f>K206+K218+K221+K224+K259+K263+K266+K269</f>
        <v>52598021.640000001</v>
      </c>
      <c r="L270" s="336"/>
      <c r="M270" s="277"/>
      <c r="N270" s="307"/>
      <c r="O270" s="340"/>
    </row>
    <row r="271" spans="1:16" s="485" customFormat="1">
      <c r="A271" s="445"/>
      <c r="B271" s="446"/>
      <c r="C271" s="447"/>
      <c r="D271" s="446"/>
      <c r="E271" s="448"/>
      <c r="F271" s="449"/>
      <c r="G271" s="449"/>
      <c r="H271" s="450" t="s">
        <v>697</v>
      </c>
      <c r="I271" s="449"/>
      <c r="J271" s="449"/>
      <c r="K271" s="451"/>
      <c r="L271" s="452"/>
      <c r="M271" s="452"/>
      <c r="N271" s="449"/>
      <c r="O271" s="732"/>
    </row>
    <row r="272" spans="1:16">
      <c r="A272" s="453"/>
      <c r="B272" s="454"/>
      <c r="C272" s="455"/>
      <c r="D272" s="454" t="s">
        <v>451</v>
      </c>
      <c r="E272" s="454"/>
      <c r="F272" s="454"/>
      <c r="G272" s="454"/>
      <c r="H272" s="454"/>
      <c r="I272" s="454"/>
      <c r="J272" s="454"/>
      <c r="K272" s="456"/>
      <c r="L272" s="457"/>
      <c r="M272" s="457"/>
      <c r="N272" s="454"/>
      <c r="O272" s="266"/>
      <c r="P272" s="5"/>
    </row>
    <row r="273" spans="1:42">
      <c r="A273" s="254">
        <v>192</v>
      </c>
      <c r="B273" s="254" t="s">
        <v>53</v>
      </c>
      <c r="C273" s="254">
        <v>4521010</v>
      </c>
      <c r="D273" s="254" t="s">
        <v>633</v>
      </c>
      <c r="E273" s="254" t="s">
        <v>453</v>
      </c>
      <c r="F273" s="255">
        <v>839</v>
      </c>
      <c r="G273" s="426" t="s">
        <v>454</v>
      </c>
      <c r="H273" s="407">
        <v>1</v>
      </c>
      <c r="I273" s="255">
        <v>32425000000</v>
      </c>
      <c r="J273" s="254" t="s">
        <v>456</v>
      </c>
      <c r="K273" s="427">
        <v>6430000</v>
      </c>
      <c r="L273" s="261" t="s">
        <v>699</v>
      </c>
      <c r="M273" s="261" t="s">
        <v>142</v>
      </c>
      <c r="N273" s="255" t="s">
        <v>56</v>
      </c>
      <c r="O273" s="255" t="s">
        <v>461</v>
      </c>
      <c r="P273" s="5"/>
    </row>
    <row r="274" spans="1:42" ht="51">
      <c r="A274" s="254">
        <v>193</v>
      </c>
      <c r="B274" s="362" t="s">
        <v>53</v>
      </c>
      <c r="C274" s="363">
        <v>4521010</v>
      </c>
      <c r="D274" s="430" t="s">
        <v>634</v>
      </c>
      <c r="E274" s="362" t="s">
        <v>453</v>
      </c>
      <c r="F274" s="362">
        <v>839</v>
      </c>
      <c r="G274" s="431" t="s">
        <v>454</v>
      </c>
      <c r="H274" s="432">
        <v>1</v>
      </c>
      <c r="I274" s="362" t="s">
        <v>455</v>
      </c>
      <c r="J274" s="362" t="s">
        <v>456</v>
      </c>
      <c r="K274" s="433">
        <v>60000000</v>
      </c>
      <c r="L274" s="261" t="s">
        <v>699</v>
      </c>
      <c r="M274" s="362" t="s">
        <v>142</v>
      </c>
      <c r="N274" s="362" t="s">
        <v>56</v>
      </c>
      <c r="O274" s="362" t="s">
        <v>461</v>
      </c>
      <c r="P274" s="5"/>
    </row>
    <row r="275" spans="1:42" ht="25.5">
      <c r="A275" s="254">
        <v>194</v>
      </c>
      <c r="B275" s="255" t="s">
        <v>53</v>
      </c>
      <c r="C275" s="256">
        <v>4530010</v>
      </c>
      <c r="D275" s="299" t="s">
        <v>638</v>
      </c>
      <c r="E275" s="255" t="s">
        <v>453</v>
      </c>
      <c r="F275" s="255">
        <v>839</v>
      </c>
      <c r="G275" s="258" t="s">
        <v>454</v>
      </c>
      <c r="H275" s="259">
        <v>1</v>
      </c>
      <c r="I275" s="255" t="s">
        <v>455</v>
      </c>
      <c r="J275" s="255" t="s">
        <v>456</v>
      </c>
      <c r="K275" s="260">
        <v>17169000</v>
      </c>
      <c r="L275" s="261" t="s">
        <v>699</v>
      </c>
      <c r="M275" s="255" t="s">
        <v>142</v>
      </c>
      <c r="N275" s="255" t="s">
        <v>56</v>
      </c>
      <c r="O275" s="255" t="s">
        <v>461</v>
      </c>
      <c r="P275" s="5"/>
    </row>
    <row r="276" spans="1:42" s="100" customFormat="1" ht="38.25">
      <c r="A276" s="254">
        <v>195</v>
      </c>
      <c r="B276" s="255" t="s">
        <v>53</v>
      </c>
      <c r="C276" s="256">
        <v>4530010</v>
      </c>
      <c r="D276" s="299" t="s">
        <v>640</v>
      </c>
      <c r="E276" s="255" t="s">
        <v>453</v>
      </c>
      <c r="F276" s="255">
        <v>839</v>
      </c>
      <c r="G276" s="258" t="s">
        <v>454</v>
      </c>
      <c r="H276" s="259">
        <v>1</v>
      </c>
      <c r="I276" s="255" t="s">
        <v>455</v>
      </c>
      <c r="J276" s="255" t="s">
        <v>456</v>
      </c>
      <c r="K276" s="260">
        <v>4968000</v>
      </c>
      <c r="L276" s="261" t="s">
        <v>699</v>
      </c>
      <c r="M276" s="255" t="s">
        <v>142</v>
      </c>
      <c r="N276" s="255" t="s">
        <v>56</v>
      </c>
      <c r="O276" s="255" t="s">
        <v>461</v>
      </c>
    </row>
    <row r="277" spans="1:42" ht="51">
      <c r="A277" s="254">
        <v>196</v>
      </c>
      <c r="B277" s="282" t="s">
        <v>53</v>
      </c>
      <c r="C277" s="283">
        <v>4530010</v>
      </c>
      <c r="D277" s="385" t="s">
        <v>609</v>
      </c>
      <c r="E277" s="282" t="s">
        <v>453</v>
      </c>
      <c r="F277" s="282">
        <v>839</v>
      </c>
      <c r="G277" s="386" t="s">
        <v>454</v>
      </c>
      <c r="H277" s="387">
        <v>1</v>
      </c>
      <c r="I277" s="282" t="s">
        <v>455</v>
      </c>
      <c r="J277" s="282" t="s">
        <v>456</v>
      </c>
      <c r="K277" s="388">
        <f>241500+520146</f>
        <v>761646</v>
      </c>
      <c r="L277" s="286" t="s">
        <v>1918</v>
      </c>
      <c r="M277" s="282" t="s">
        <v>142</v>
      </c>
      <c r="N277" s="282" t="s">
        <v>56</v>
      </c>
      <c r="O277" s="282" t="s">
        <v>461</v>
      </c>
      <c r="P277" s="5"/>
    </row>
    <row r="278" spans="1:42" ht="25.5">
      <c r="A278" s="254">
        <v>197</v>
      </c>
      <c r="B278" s="255" t="s">
        <v>53</v>
      </c>
      <c r="C278" s="256">
        <v>4521010</v>
      </c>
      <c r="D278" s="257" t="s">
        <v>588</v>
      </c>
      <c r="E278" s="255" t="s">
        <v>453</v>
      </c>
      <c r="F278" s="255">
        <v>839</v>
      </c>
      <c r="G278" s="258" t="s">
        <v>454</v>
      </c>
      <c r="H278" s="259">
        <v>1</v>
      </c>
      <c r="I278" s="255" t="s">
        <v>455</v>
      </c>
      <c r="J278" s="255" t="s">
        <v>456</v>
      </c>
      <c r="K278" s="260">
        <v>1715000</v>
      </c>
      <c r="L278" s="261" t="s">
        <v>699</v>
      </c>
      <c r="M278" s="255" t="s">
        <v>142</v>
      </c>
      <c r="N278" s="255" t="s">
        <v>56</v>
      </c>
      <c r="O278" s="255" t="s">
        <v>461</v>
      </c>
      <c r="P278" s="5"/>
    </row>
    <row r="279" spans="1:42" s="262" customFormat="1" ht="25.5">
      <c r="A279" s="254">
        <v>198</v>
      </c>
      <c r="B279" s="255" t="s">
        <v>53</v>
      </c>
      <c r="C279" s="256">
        <v>3410020</v>
      </c>
      <c r="D279" s="299" t="s">
        <v>646</v>
      </c>
      <c r="E279" s="255" t="s">
        <v>453</v>
      </c>
      <c r="F279" s="255">
        <v>796</v>
      </c>
      <c r="G279" s="259" t="s">
        <v>459</v>
      </c>
      <c r="H279" s="259">
        <v>1</v>
      </c>
      <c r="I279" s="255" t="s">
        <v>455</v>
      </c>
      <c r="J279" s="255" t="s">
        <v>456</v>
      </c>
      <c r="K279" s="260">
        <v>1100000</v>
      </c>
      <c r="L279" s="261" t="s">
        <v>699</v>
      </c>
      <c r="M279" s="255" t="s">
        <v>142</v>
      </c>
      <c r="N279" s="255" t="s">
        <v>56</v>
      </c>
      <c r="O279" s="255" t="s">
        <v>461</v>
      </c>
      <c r="P279" s="333"/>
      <c r="Q279" s="333"/>
      <c r="R279" s="333"/>
      <c r="S279" s="333"/>
      <c r="T279" s="333"/>
      <c r="U279" s="333"/>
      <c r="V279" s="333"/>
      <c r="W279" s="333"/>
      <c r="X279" s="333"/>
      <c r="Y279" s="333"/>
      <c r="Z279" s="333"/>
      <c r="AA279" s="333"/>
      <c r="AB279" s="333"/>
      <c r="AC279" s="333"/>
      <c r="AD279" s="333"/>
      <c r="AE279" s="333"/>
      <c r="AF279" s="333"/>
      <c r="AG279" s="333"/>
      <c r="AH279" s="333"/>
      <c r="AI279" s="333"/>
      <c r="AJ279" s="333"/>
      <c r="AK279" s="333"/>
      <c r="AL279" s="333"/>
      <c r="AM279" s="333"/>
      <c r="AN279" s="333"/>
      <c r="AO279" s="333"/>
      <c r="AP279" s="333"/>
    </row>
    <row r="280" spans="1:42" ht="25.5">
      <c r="A280" s="254">
        <v>199</v>
      </c>
      <c r="B280" s="255" t="s">
        <v>53</v>
      </c>
      <c r="C280" s="256">
        <v>3410010</v>
      </c>
      <c r="D280" s="299" t="s">
        <v>647</v>
      </c>
      <c r="E280" s="255" t="s">
        <v>453</v>
      </c>
      <c r="F280" s="255">
        <v>796</v>
      </c>
      <c r="G280" s="259" t="s">
        <v>459</v>
      </c>
      <c r="H280" s="259">
        <v>1</v>
      </c>
      <c r="I280" s="255" t="s">
        <v>455</v>
      </c>
      <c r="J280" s="255" t="s">
        <v>456</v>
      </c>
      <c r="K280" s="260">
        <v>800000</v>
      </c>
      <c r="L280" s="261" t="s">
        <v>699</v>
      </c>
      <c r="M280" s="255" t="s">
        <v>142</v>
      </c>
      <c r="N280" s="255" t="s">
        <v>56</v>
      </c>
      <c r="O280" s="255" t="s">
        <v>461</v>
      </c>
      <c r="P280" s="5"/>
    </row>
    <row r="281" spans="1:42" ht="25.5">
      <c r="A281" s="254">
        <v>200</v>
      </c>
      <c r="B281" s="255" t="s">
        <v>53</v>
      </c>
      <c r="C281" s="256">
        <v>7210000</v>
      </c>
      <c r="D281" s="257" t="s">
        <v>650</v>
      </c>
      <c r="E281" s="255" t="s">
        <v>453</v>
      </c>
      <c r="F281" s="255">
        <v>796</v>
      </c>
      <c r="G281" s="259" t="s">
        <v>459</v>
      </c>
      <c r="H281" s="259">
        <v>2</v>
      </c>
      <c r="I281" s="255" t="s">
        <v>455</v>
      </c>
      <c r="J281" s="255" t="s">
        <v>456</v>
      </c>
      <c r="K281" s="263">
        <v>60000</v>
      </c>
      <c r="L281" s="261" t="s">
        <v>699</v>
      </c>
      <c r="M281" s="255" t="s">
        <v>142</v>
      </c>
      <c r="N281" s="255" t="s">
        <v>56</v>
      </c>
      <c r="O281" s="255" t="s">
        <v>461</v>
      </c>
      <c r="P281" s="5"/>
    </row>
    <row r="282" spans="1:42" s="485" customFormat="1" ht="25.5">
      <c r="A282" s="254">
        <v>201</v>
      </c>
      <c r="B282" s="1156" t="s">
        <v>53</v>
      </c>
      <c r="C282" s="1157">
        <v>7210000</v>
      </c>
      <c r="D282" s="1158" t="s">
        <v>1919</v>
      </c>
      <c r="E282" s="1156" t="s">
        <v>453</v>
      </c>
      <c r="F282" s="1156">
        <v>796</v>
      </c>
      <c r="G282" s="1159" t="s">
        <v>454</v>
      </c>
      <c r="H282" s="1160">
        <v>1</v>
      </c>
      <c r="I282" s="1156" t="s">
        <v>455</v>
      </c>
      <c r="J282" s="1156" t="s">
        <v>456</v>
      </c>
      <c r="K282" s="1161">
        <v>252347</v>
      </c>
      <c r="L282" s="1162" t="s">
        <v>699</v>
      </c>
      <c r="M282" s="1163" t="s">
        <v>699</v>
      </c>
      <c r="N282" s="1156" t="s">
        <v>56</v>
      </c>
      <c r="O282" s="1156" t="s">
        <v>461</v>
      </c>
    </row>
    <row r="283" spans="1:42" s="485" customFormat="1" ht="25.5">
      <c r="A283" s="254">
        <v>202</v>
      </c>
      <c r="B283" s="725" t="s">
        <v>53</v>
      </c>
      <c r="C283" s="317">
        <v>7210000</v>
      </c>
      <c r="D283" s="550" t="s">
        <v>1920</v>
      </c>
      <c r="E283" s="725" t="s">
        <v>453</v>
      </c>
      <c r="F283" s="725">
        <v>796</v>
      </c>
      <c r="G283" s="1164" t="s">
        <v>454</v>
      </c>
      <c r="H283" s="1165">
        <v>1</v>
      </c>
      <c r="I283" s="725" t="s">
        <v>455</v>
      </c>
      <c r="J283" s="725" t="s">
        <v>456</v>
      </c>
      <c r="K283" s="1166">
        <v>164276</v>
      </c>
      <c r="L283" s="1162" t="s">
        <v>699</v>
      </c>
      <c r="M283" s="1162" t="s">
        <v>699</v>
      </c>
      <c r="N283" s="725" t="s">
        <v>56</v>
      </c>
      <c r="O283" s="725" t="s">
        <v>461</v>
      </c>
    </row>
    <row r="284" spans="1:42">
      <c r="A284" s="265"/>
      <c r="B284" s="266"/>
      <c r="C284" s="267"/>
      <c r="D284" s="1151"/>
      <c r="E284" s="266"/>
      <c r="F284" s="266"/>
      <c r="G284" s="1152"/>
      <c r="H284" s="296"/>
      <c r="I284" s="266"/>
      <c r="J284" s="266"/>
      <c r="K284" s="1153">
        <f>SUM(K273:K283)</f>
        <v>93420269</v>
      </c>
      <c r="L284" s="270"/>
      <c r="M284" s="270"/>
      <c r="N284" s="266"/>
      <c r="O284" s="266"/>
      <c r="P284" s="5"/>
    </row>
    <row r="285" spans="1:42">
      <c r="A285" s="453"/>
      <c r="B285" s="454"/>
      <c r="C285" s="455"/>
      <c r="D285" s="454" t="s">
        <v>488</v>
      </c>
      <c r="E285" s="454"/>
      <c r="F285" s="454"/>
      <c r="G285" s="454"/>
      <c r="H285" s="454"/>
      <c r="I285" s="454"/>
      <c r="J285" s="454"/>
      <c r="K285" s="456"/>
      <c r="L285" s="457"/>
      <c r="M285" s="457"/>
      <c r="N285" s="454"/>
      <c r="O285" s="1154"/>
      <c r="P285" s="5"/>
    </row>
    <row r="286" spans="1:42">
      <c r="A286" s="315">
        <v>203</v>
      </c>
      <c r="B286" s="384" t="s">
        <v>113</v>
      </c>
      <c r="C286" s="395">
        <v>7424041</v>
      </c>
      <c r="D286" s="396" t="s">
        <v>1921</v>
      </c>
      <c r="E286" s="397" t="s">
        <v>122</v>
      </c>
      <c r="F286" s="384">
        <v>839</v>
      </c>
      <c r="G286" s="398" t="s">
        <v>454</v>
      </c>
      <c r="H286" s="384">
        <v>1</v>
      </c>
      <c r="I286" s="384">
        <v>32425000000</v>
      </c>
      <c r="J286" s="384" t="s">
        <v>456</v>
      </c>
      <c r="K286" s="1150">
        <v>1070000</v>
      </c>
      <c r="L286" s="400" t="s">
        <v>1897</v>
      </c>
      <c r="M286" s="400" t="s">
        <v>587</v>
      </c>
      <c r="N286" s="384" t="s">
        <v>606</v>
      </c>
      <c r="O286" s="1135" t="s">
        <v>461</v>
      </c>
      <c r="P286" s="5"/>
    </row>
    <row r="287" spans="1:42">
      <c r="A287" s="265"/>
      <c r="B287" s="266"/>
      <c r="C287" s="267"/>
      <c r="D287" s="268"/>
      <c r="E287" s="268"/>
      <c r="F287" s="268"/>
      <c r="G287" s="268"/>
      <c r="H287" s="268"/>
      <c r="I287" s="268"/>
      <c r="J287" s="268"/>
      <c r="K287" s="269">
        <f>SUM(K286)</f>
        <v>1070000</v>
      </c>
      <c r="L287" s="270"/>
      <c r="M287" s="270"/>
      <c r="N287" s="266"/>
      <c r="O287" s="330"/>
    </row>
    <row r="288" spans="1:42">
      <c r="A288" s="265"/>
      <c r="B288" s="266"/>
      <c r="C288" s="267"/>
      <c r="D288" s="268" t="s">
        <v>698</v>
      </c>
      <c r="E288" s="268"/>
      <c r="F288" s="268"/>
      <c r="G288" s="268"/>
      <c r="H288" s="268"/>
      <c r="I288" s="268"/>
      <c r="J288" s="268"/>
      <c r="K288" s="269"/>
      <c r="L288" s="270"/>
      <c r="M288" s="270"/>
      <c r="N288" s="266"/>
      <c r="O288" s="330"/>
    </row>
    <row r="289" spans="1:16" ht="25.5">
      <c r="A289" s="254">
        <v>204</v>
      </c>
      <c r="B289" s="255" t="s">
        <v>53</v>
      </c>
      <c r="C289" s="256">
        <v>2212020</v>
      </c>
      <c r="D289" s="279" t="s">
        <v>471</v>
      </c>
      <c r="E289" s="300" t="s">
        <v>122</v>
      </c>
      <c r="F289" s="255">
        <v>839</v>
      </c>
      <c r="G289" s="255" t="s">
        <v>454</v>
      </c>
      <c r="H289" s="255">
        <v>1</v>
      </c>
      <c r="I289" s="255">
        <v>32425000000</v>
      </c>
      <c r="J289" s="255" t="s">
        <v>456</v>
      </c>
      <c r="K289" s="273">
        <v>12550</v>
      </c>
      <c r="L289" s="85">
        <v>41518</v>
      </c>
      <c r="M289" s="261" t="s">
        <v>49</v>
      </c>
      <c r="N289" s="255" t="s">
        <v>56</v>
      </c>
      <c r="O289" s="320" t="s">
        <v>457</v>
      </c>
    </row>
    <row r="290" spans="1:16" ht="25.5">
      <c r="A290" s="254">
        <v>205</v>
      </c>
      <c r="B290" s="255" t="s">
        <v>53</v>
      </c>
      <c r="C290" s="256">
        <v>7000000</v>
      </c>
      <c r="D290" s="279" t="s">
        <v>473</v>
      </c>
      <c r="E290" s="255" t="s">
        <v>453</v>
      </c>
      <c r="F290" s="255">
        <v>839</v>
      </c>
      <c r="G290" s="255" t="s">
        <v>454</v>
      </c>
      <c r="H290" s="255">
        <v>1</v>
      </c>
      <c r="I290" s="255">
        <v>32425000000</v>
      </c>
      <c r="J290" s="255" t="s">
        <v>456</v>
      </c>
      <c r="K290" s="273">
        <v>1624.57</v>
      </c>
      <c r="L290" s="261" t="s">
        <v>1922</v>
      </c>
      <c r="M290" s="255" t="s">
        <v>1923</v>
      </c>
      <c r="N290" s="255" t="s">
        <v>465</v>
      </c>
      <c r="O290" s="255" t="s">
        <v>457</v>
      </c>
    </row>
    <row r="291" spans="1:16">
      <c r="A291" s="265"/>
      <c r="B291" s="266"/>
      <c r="C291" s="267"/>
      <c r="D291" s="268"/>
      <c r="E291" s="268"/>
      <c r="F291" s="268"/>
      <c r="G291" s="268"/>
      <c r="H291" s="268"/>
      <c r="I291" s="268"/>
      <c r="J291" s="268"/>
      <c r="K291" s="269">
        <f>SUM(K289:K290)</f>
        <v>14174.57</v>
      </c>
      <c r="L291" s="270"/>
      <c r="M291" s="270"/>
      <c r="N291" s="266"/>
      <c r="O291" s="330"/>
    </row>
    <row r="292" spans="1:16">
      <c r="A292" s="265"/>
      <c r="B292" s="266"/>
      <c r="C292" s="267"/>
      <c r="D292" s="268" t="s">
        <v>614</v>
      </c>
      <c r="E292" s="268"/>
      <c r="F292" s="268"/>
      <c r="G292" s="268"/>
      <c r="H292" s="268"/>
      <c r="I292" s="268"/>
      <c r="J292" s="268"/>
      <c r="K292" s="269"/>
      <c r="L292" s="270"/>
      <c r="M292" s="270"/>
      <c r="N292" s="266"/>
      <c r="O292" s="330"/>
    </row>
    <row r="293" spans="1:16" ht="12.75" customHeight="1">
      <c r="A293" s="315">
        <v>206</v>
      </c>
      <c r="B293" s="255" t="s">
        <v>53</v>
      </c>
      <c r="C293" s="256">
        <v>6021000</v>
      </c>
      <c r="D293" s="299" t="s">
        <v>694</v>
      </c>
      <c r="E293" s="319" t="s">
        <v>122</v>
      </c>
      <c r="F293" s="255">
        <v>796</v>
      </c>
      <c r="G293" s="255" t="s">
        <v>37</v>
      </c>
      <c r="H293" s="255">
        <v>12</v>
      </c>
      <c r="I293" s="255">
        <v>32425000002</v>
      </c>
      <c r="J293" s="255" t="s">
        <v>456</v>
      </c>
      <c r="K293" s="273">
        <v>1447600</v>
      </c>
      <c r="L293" s="261" t="s">
        <v>1648</v>
      </c>
      <c r="M293" s="332" t="s">
        <v>49</v>
      </c>
      <c r="N293" s="255" t="s">
        <v>56</v>
      </c>
      <c r="O293" s="320" t="s">
        <v>461</v>
      </c>
    </row>
    <row r="294" spans="1:16" s="485" customFormat="1" ht="12.75" customHeight="1">
      <c r="A294" s="331">
        <v>207</v>
      </c>
      <c r="B294" s="725" t="s">
        <v>53</v>
      </c>
      <c r="C294" s="317">
        <v>6613</v>
      </c>
      <c r="D294" s="318" t="s">
        <v>1924</v>
      </c>
      <c r="E294" s="780" t="s">
        <v>122</v>
      </c>
      <c r="F294" s="725">
        <v>839</v>
      </c>
      <c r="G294" s="725" t="s">
        <v>38</v>
      </c>
      <c r="H294" s="1165">
        <v>31</v>
      </c>
      <c r="I294" s="725">
        <v>32425000000</v>
      </c>
      <c r="J294" s="725" t="s">
        <v>456</v>
      </c>
      <c r="K294" s="1167">
        <v>205958</v>
      </c>
      <c r="L294" s="1162" t="s">
        <v>699</v>
      </c>
      <c r="M294" s="84" t="s">
        <v>1925</v>
      </c>
      <c r="N294" s="725" t="s">
        <v>56</v>
      </c>
      <c r="O294" s="1168" t="s">
        <v>457</v>
      </c>
      <c r="P294" s="566"/>
    </row>
    <row r="295" spans="1:16">
      <c r="A295" s="389"/>
      <c r="B295" s="266"/>
      <c r="C295" s="267"/>
      <c r="D295" s="1155"/>
      <c r="E295" s="314"/>
      <c r="F295" s="266"/>
      <c r="G295" s="266"/>
      <c r="H295" s="266"/>
      <c r="I295" s="266"/>
      <c r="J295" s="266"/>
      <c r="K295" s="269">
        <f>SUM(K293:K294)</f>
        <v>1653558</v>
      </c>
      <c r="L295" s="270"/>
      <c r="M295" s="382"/>
      <c r="N295" s="266"/>
      <c r="O295" s="330"/>
    </row>
    <row r="296" spans="1:16" ht="12.75" customHeight="1">
      <c r="A296" s="389"/>
      <c r="B296" s="266"/>
      <c r="C296" s="267"/>
      <c r="D296" s="295" t="s">
        <v>1926</v>
      </c>
      <c r="E296" s="314"/>
      <c r="F296" s="266"/>
      <c r="G296" s="266"/>
      <c r="H296" s="266"/>
      <c r="I296" s="266"/>
      <c r="J296" s="266"/>
      <c r="K296" s="438"/>
      <c r="L296" s="270"/>
      <c r="M296" s="382"/>
      <c r="N296" s="266"/>
      <c r="O296" s="330"/>
    </row>
    <row r="297" spans="1:16" s="485" customFormat="1" ht="25.5">
      <c r="A297" s="331">
        <v>208</v>
      </c>
      <c r="B297" s="725" t="s">
        <v>53</v>
      </c>
      <c r="C297" s="317">
        <v>4030000</v>
      </c>
      <c r="D297" s="1169" t="s">
        <v>467</v>
      </c>
      <c r="E297" s="780" t="s">
        <v>122</v>
      </c>
      <c r="F297" s="725">
        <v>839</v>
      </c>
      <c r="G297" s="725" t="s">
        <v>454</v>
      </c>
      <c r="H297" s="725">
        <v>1</v>
      </c>
      <c r="I297" s="725" t="s">
        <v>455</v>
      </c>
      <c r="J297" s="725" t="s">
        <v>456</v>
      </c>
      <c r="K297" s="1170">
        <v>326000</v>
      </c>
      <c r="L297" s="1162" t="s">
        <v>610</v>
      </c>
      <c r="M297" s="435" t="s">
        <v>49</v>
      </c>
      <c r="N297" s="725" t="s">
        <v>56</v>
      </c>
      <c r="O297" s="1168" t="s">
        <v>457</v>
      </c>
      <c r="P297" s="566"/>
    </row>
    <row r="298" spans="1:16" s="485" customFormat="1" ht="25.5">
      <c r="A298" s="331">
        <v>209</v>
      </c>
      <c r="B298" s="725" t="s">
        <v>53</v>
      </c>
      <c r="C298" s="317">
        <v>4030000</v>
      </c>
      <c r="D298" s="1169" t="s">
        <v>1927</v>
      </c>
      <c r="E298" s="780" t="s">
        <v>122</v>
      </c>
      <c r="F298" s="725">
        <v>839</v>
      </c>
      <c r="G298" s="725" t="s">
        <v>454</v>
      </c>
      <c r="H298" s="725">
        <v>1</v>
      </c>
      <c r="I298" s="725" t="s">
        <v>455</v>
      </c>
      <c r="J298" s="725" t="s">
        <v>456</v>
      </c>
      <c r="K298" s="1170">
        <v>1730000</v>
      </c>
      <c r="L298" s="1162" t="s">
        <v>1352</v>
      </c>
      <c r="M298" s="435" t="s">
        <v>1923</v>
      </c>
      <c r="N298" s="725" t="s">
        <v>465</v>
      </c>
      <c r="O298" s="1168" t="s">
        <v>457</v>
      </c>
      <c r="P298" s="566"/>
    </row>
    <row r="299" spans="1:16" s="485" customFormat="1" ht="12.75" customHeight="1">
      <c r="A299" s="331">
        <v>210</v>
      </c>
      <c r="B299" s="725" t="s">
        <v>53</v>
      </c>
      <c r="C299" s="317">
        <v>2424830</v>
      </c>
      <c r="D299" s="1169" t="s">
        <v>1928</v>
      </c>
      <c r="E299" s="780" t="s">
        <v>122</v>
      </c>
      <c r="F299" s="725">
        <v>839</v>
      </c>
      <c r="G299" s="725" t="s">
        <v>454</v>
      </c>
      <c r="H299" s="725">
        <v>1</v>
      </c>
      <c r="I299" s="725" t="s">
        <v>455</v>
      </c>
      <c r="J299" s="725" t="s">
        <v>456</v>
      </c>
      <c r="K299" s="1170">
        <v>650000</v>
      </c>
      <c r="L299" s="1162" t="s">
        <v>1352</v>
      </c>
      <c r="M299" s="435" t="s">
        <v>1923</v>
      </c>
      <c r="N299" s="725" t="s">
        <v>56</v>
      </c>
      <c r="O299" s="1168" t="s">
        <v>461</v>
      </c>
      <c r="P299" s="566"/>
    </row>
    <row r="300" spans="1:16" s="485" customFormat="1" ht="25.5">
      <c r="A300" s="331">
        <v>211</v>
      </c>
      <c r="B300" s="725" t="s">
        <v>53</v>
      </c>
      <c r="C300" s="317">
        <v>4030000</v>
      </c>
      <c r="D300" s="1169" t="s">
        <v>1929</v>
      </c>
      <c r="E300" s="725" t="s">
        <v>122</v>
      </c>
      <c r="F300" s="725">
        <v>839</v>
      </c>
      <c r="G300" s="725" t="s">
        <v>454</v>
      </c>
      <c r="H300" s="725">
        <v>1</v>
      </c>
      <c r="I300" s="725" t="s">
        <v>455</v>
      </c>
      <c r="J300" s="725" t="s">
        <v>456</v>
      </c>
      <c r="K300" s="1170">
        <v>470000</v>
      </c>
      <c r="L300" s="1162" t="s">
        <v>1352</v>
      </c>
      <c r="M300" s="435" t="s">
        <v>1923</v>
      </c>
      <c r="N300" s="725" t="s">
        <v>465</v>
      </c>
      <c r="O300" s="1168" t="s">
        <v>457</v>
      </c>
      <c r="P300" s="566"/>
    </row>
    <row r="301" spans="1:16" s="485" customFormat="1" ht="38.25">
      <c r="A301" s="331">
        <v>212</v>
      </c>
      <c r="B301" s="725" t="s">
        <v>53</v>
      </c>
      <c r="C301" s="317">
        <v>4110000</v>
      </c>
      <c r="D301" s="1169" t="s">
        <v>1930</v>
      </c>
      <c r="E301" s="725" t="s">
        <v>122</v>
      </c>
      <c r="F301" s="725">
        <v>839</v>
      </c>
      <c r="G301" s="725" t="s">
        <v>454</v>
      </c>
      <c r="H301" s="725">
        <v>1</v>
      </c>
      <c r="I301" s="725" t="s">
        <v>455</v>
      </c>
      <c r="J301" s="725" t="s">
        <v>456</v>
      </c>
      <c r="K301" s="1170">
        <v>2980000</v>
      </c>
      <c r="L301" s="1162" t="s">
        <v>1352</v>
      </c>
      <c r="M301" s="435" t="s">
        <v>1923</v>
      </c>
      <c r="N301" s="725" t="s">
        <v>465</v>
      </c>
      <c r="O301" s="1168" t="s">
        <v>457</v>
      </c>
      <c r="P301" s="566"/>
    </row>
    <row r="302" spans="1:16" s="485" customFormat="1" ht="38.25">
      <c r="A302" s="331">
        <v>213</v>
      </c>
      <c r="B302" s="725" t="s">
        <v>53</v>
      </c>
      <c r="C302" s="317">
        <v>3611201</v>
      </c>
      <c r="D302" s="1169" t="s">
        <v>1931</v>
      </c>
      <c r="E302" s="725" t="s">
        <v>122</v>
      </c>
      <c r="F302" s="725">
        <v>839</v>
      </c>
      <c r="G302" s="725" t="s">
        <v>454</v>
      </c>
      <c r="H302" s="725">
        <v>1</v>
      </c>
      <c r="I302" s="725" t="s">
        <v>455</v>
      </c>
      <c r="J302" s="725" t="s">
        <v>456</v>
      </c>
      <c r="K302" s="1170">
        <v>130000</v>
      </c>
      <c r="L302" s="1162" t="s">
        <v>1352</v>
      </c>
      <c r="M302" s="435" t="s">
        <v>1923</v>
      </c>
      <c r="N302" s="725" t="s">
        <v>465</v>
      </c>
      <c r="O302" s="1168" t="s">
        <v>457</v>
      </c>
      <c r="P302" s="566"/>
    </row>
    <row r="303" spans="1:16" s="485" customFormat="1" ht="38.25">
      <c r="A303" s="331">
        <v>214</v>
      </c>
      <c r="B303" s="725" t="s">
        <v>53</v>
      </c>
      <c r="C303" s="317">
        <v>4030000</v>
      </c>
      <c r="D303" s="1169" t="s">
        <v>1932</v>
      </c>
      <c r="E303" s="725" t="s">
        <v>122</v>
      </c>
      <c r="F303" s="725">
        <v>839</v>
      </c>
      <c r="G303" s="725" t="s">
        <v>454</v>
      </c>
      <c r="H303" s="725">
        <v>1</v>
      </c>
      <c r="I303" s="725" t="s">
        <v>455</v>
      </c>
      <c r="J303" s="725" t="s">
        <v>456</v>
      </c>
      <c r="K303" s="1170">
        <v>10000</v>
      </c>
      <c r="L303" s="1162" t="s">
        <v>1352</v>
      </c>
      <c r="M303" s="435" t="s">
        <v>1923</v>
      </c>
      <c r="N303" s="725" t="s">
        <v>465</v>
      </c>
      <c r="O303" s="1168" t="s">
        <v>457</v>
      </c>
      <c r="P303" s="566"/>
    </row>
    <row r="304" spans="1:16" s="485" customFormat="1" ht="38.25">
      <c r="A304" s="331">
        <v>215</v>
      </c>
      <c r="B304" s="725" t="s">
        <v>53</v>
      </c>
      <c r="C304" s="317">
        <v>4110000</v>
      </c>
      <c r="D304" s="1169" t="s">
        <v>1933</v>
      </c>
      <c r="E304" s="725" t="s">
        <v>122</v>
      </c>
      <c r="F304" s="725">
        <v>839</v>
      </c>
      <c r="G304" s="725" t="s">
        <v>454</v>
      </c>
      <c r="H304" s="725">
        <v>1</v>
      </c>
      <c r="I304" s="725" t="s">
        <v>455</v>
      </c>
      <c r="J304" s="725" t="s">
        <v>456</v>
      </c>
      <c r="K304" s="1170">
        <v>57600</v>
      </c>
      <c r="L304" s="1162" t="s">
        <v>1352</v>
      </c>
      <c r="M304" s="435" t="s">
        <v>1923</v>
      </c>
      <c r="N304" s="725" t="s">
        <v>465</v>
      </c>
      <c r="O304" s="1168" t="s">
        <v>457</v>
      </c>
      <c r="P304" s="566"/>
    </row>
    <row r="305" spans="1:16" s="485" customFormat="1" ht="25.5">
      <c r="A305" s="331">
        <v>216</v>
      </c>
      <c r="B305" s="725" t="s">
        <v>53</v>
      </c>
      <c r="C305" s="317">
        <v>3611201</v>
      </c>
      <c r="D305" s="1169" t="s">
        <v>1934</v>
      </c>
      <c r="E305" s="725" t="s">
        <v>122</v>
      </c>
      <c r="F305" s="725">
        <v>839</v>
      </c>
      <c r="G305" s="725" t="s">
        <v>454</v>
      </c>
      <c r="H305" s="725">
        <v>1</v>
      </c>
      <c r="I305" s="725" t="s">
        <v>455</v>
      </c>
      <c r="J305" s="725" t="s">
        <v>456</v>
      </c>
      <c r="K305" s="1170">
        <v>60000</v>
      </c>
      <c r="L305" s="1162" t="s">
        <v>1352</v>
      </c>
      <c r="M305" s="435" t="s">
        <v>1923</v>
      </c>
      <c r="N305" s="725" t="s">
        <v>465</v>
      </c>
      <c r="O305" s="1168" t="s">
        <v>457</v>
      </c>
      <c r="P305" s="566"/>
    </row>
    <row r="306" spans="1:16" s="485" customFormat="1" ht="25.5">
      <c r="A306" s="331">
        <v>217</v>
      </c>
      <c r="B306" s="725" t="s">
        <v>53</v>
      </c>
      <c r="C306" s="317">
        <v>4030000</v>
      </c>
      <c r="D306" s="1169" t="s">
        <v>1935</v>
      </c>
      <c r="E306" s="725" t="s">
        <v>122</v>
      </c>
      <c r="F306" s="725">
        <v>839</v>
      </c>
      <c r="G306" s="725" t="s">
        <v>454</v>
      </c>
      <c r="H306" s="725">
        <v>1</v>
      </c>
      <c r="I306" s="725" t="s">
        <v>455</v>
      </c>
      <c r="J306" s="725" t="s">
        <v>456</v>
      </c>
      <c r="K306" s="1170">
        <v>500000</v>
      </c>
      <c r="L306" s="1162" t="s">
        <v>1352</v>
      </c>
      <c r="M306" s="435" t="s">
        <v>1923</v>
      </c>
      <c r="N306" s="725" t="s">
        <v>56</v>
      </c>
      <c r="O306" s="1168" t="s">
        <v>461</v>
      </c>
      <c r="P306" s="566"/>
    </row>
    <row r="307" spans="1:16" s="485" customFormat="1" ht="38.25">
      <c r="A307" s="331">
        <v>218</v>
      </c>
      <c r="B307" s="725" t="s">
        <v>53</v>
      </c>
      <c r="C307" s="317">
        <v>4110000</v>
      </c>
      <c r="D307" s="1169" t="s">
        <v>1936</v>
      </c>
      <c r="E307" s="725" t="s">
        <v>122</v>
      </c>
      <c r="F307" s="725">
        <v>839</v>
      </c>
      <c r="G307" s="725" t="s">
        <v>454</v>
      </c>
      <c r="H307" s="725">
        <v>1</v>
      </c>
      <c r="I307" s="725" t="s">
        <v>455</v>
      </c>
      <c r="J307" s="725" t="s">
        <v>456</v>
      </c>
      <c r="K307" s="1170">
        <v>100000</v>
      </c>
      <c r="L307" s="1162" t="s">
        <v>1352</v>
      </c>
      <c r="M307" s="435" t="s">
        <v>1923</v>
      </c>
      <c r="N307" s="725" t="s">
        <v>56</v>
      </c>
      <c r="O307" s="1168" t="s">
        <v>461</v>
      </c>
      <c r="P307" s="566"/>
    </row>
    <row r="308" spans="1:16">
      <c r="A308" s="267"/>
      <c r="B308" s="266"/>
      <c r="C308" s="267"/>
      <c r="D308" s="442"/>
      <c r="E308" s="266"/>
      <c r="F308" s="266"/>
      <c r="G308" s="266"/>
      <c r="H308" s="266"/>
      <c r="I308" s="266"/>
      <c r="J308" s="266"/>
      <c r="K308" s="443">
        <f>SUM(K297:K307)</f>
        <v>7013600</v>
      </c>
      <c r="L308" s="270"/>
      <c r="M308" s="382"/>
      <c r="N308" s="266"/>
      <c r="O308" s="330"/>
    </row>
    <row r="309" spans="1:16">
      <c r="A309" s="265"/>
      <c r="B309" s="266"/>
      <c r="C309" s="267"/>
      <c r="D309" s="268" t="s">
        <v>475</v>
      </c>
      <c r="E309" s="268"/>
      <c r="F309" s="268"/>
      <c r="G309" s="268"/>
      <c r="H309" s="268"/>
      <c r="I309" s="268"/>
      <c r="J309" s="268"/>
      <c r="K309" s="269"/>
      <c r="L309" s="270"/>
      <c r="M309" s="270"/>
      <c r="N309" s="266"/>
      <c r="O309" s="330"/>
    </row>
    <row r="310" spans="1:16" s="485" customFormat="1" ht="63.75">
      <c r="A310" s="331">
        <v>219</v>
      </c>
      <c r="B310" s="725" t="s">
        <v>53</v>
      </c>
      <c r="C310" s="317">
        <v>4110010</v>
      </c>
      <c r="D310" s="550" t="s">
        <v>1937</v>
      </c>
      <c r="E310" s="780" t="s">
        <v>122</v>
      </c>
      <c r="F310" s="725">
        <v>796</v>
      </c>
      <c r="G310" s="725" t="s">
        <v>37</v>
      </c>
      <c r="H310" s="725">
        <v>1</v>
      </c>
      <c r="I310" s="725">
        <v>32425000000</v>
      </c>
      <c r="J310" s="725" t="s">
        <v>456</v>
      </c>
      <c r="K310" s="1171">
        <v>18635</v>
      </c>
      <c r="L310" s="1162" t="s">
        <v>699</v>
      </c>
      <c r="M310" s="435" t="s">
        <v>49</v>
      </c>
      <c r="N310" s="725" t="s">
        <v>56</v>
      </c>
      <c r="O310" s="725" t="s">
        <v>461</v>
      </c>
      <c r="P310" s="566"/>
    </row>
    <row r="311" spans="1:16" s="485" customFormat="1" ht="51">
      <c r="A311" s="331">
        <v>220</v>
      </c>
      <c r="B311" s="725" t="s">
        <v>53</v>
      </c>
      <c r="C311" s="317">
        <v>8513112</v>
      </c>
      <c r="D311" s="318" t="s">
        <v>1938</v>
      </c>
      <c r="E311" s="1172" t="s">
        <v>122</v>
      </c>
      <c r="F311" s="725">
        <v>839</v>
      </c>
      <c r="G311" s="725" t="s">
        <v>38</v>
      </c>
      <c r="H311" s="1173">
        <v>1</v>
      </c>
      <c r="I311" s="725">
        <v>32425000000</v>
      </c>
      <c r="J311" s="725" t="s">
        <v>456</v>
      </c>
      <c r="K311" s="1171">
        <v>67044</v>
      </c>
      <c r="L311" s="1162" t="s">
        <v>699</v>
      </c>
      <c r="M311" s="1162" t="s">
        <v>1925</v>
      </c>
      <c r="N311" s="725" t="s">
        <v>56</v>
      </c>
      <c r="O311" s="1168" t="s">
        <v>457</v>
      </c>
      <c r="P311" s="566"/>
    </row>
    <row r="312" spans="1:16" s="485" customFormat="1" ht="25.5">
      <c r="A312" s="331">
        <v>221</v>
      </c>
      <c r="B312" s="725" t="s">
        <v>53</v>
      </c>
      <c r="C312" s="317">
        <v>7422090</v>
      </c>
      <c r="D312" s="318" t="s">
        <v>1939</v>
      </c>
      <c r="E312" s="1172" t="s">
        <v>122</v>
      </c>
      <c r="F312" s="725">
        <v>839</v>
      </c>
      <c r="G312" s="725" t="s">
        <v>38</v>
      </c>
      <c r="H312" s="725">
        <v>1</v>
      </c>
      <c r="I312" s="725">
        <v>32425000000</v>
      </c>
      <c r="J312" s="725" t="s">
        <v>456</v>
      </c>
      <c r="K312" s="1171">
        <v>118215</v>
      </c>
      <c r="L312" s="1162" t="s">
        <v>699</v>
      </c>
      <c r="M312" s="1162" t="s">
        <v>1925</v>
      </c>
      <c r="N312" s="725" t="s">
        <v>56</v>
      </c>
      <c r="O312" s="1168" t="s">
        <v>457</v>
      </c>
      <c r="P312" s="566"/>
    </row>
    <row r="313" spans="1:16" s="485" customFormat="1" ht="25.5">
      <c r="A313" s="331">
        <v>222</v>
      </c>
      <c r="B313" s="459" t="s">
        <v>53</v>
      </c>
      <c r="C313" s="459">
        <v>8040020</v>
      </c>
      <c r="D313" s="460" t="s">
        <v>1940</v>
      </c>
      <c r="E313" s="1174" t="s">
        <v>119</v>
      </c>
      <c r="F313" s="725">
        <v>839</v>
      </c>
      <c r="G313" s="725" t="s">
        <v>38</v>
      </c>
      <c r="H313" s="725"/>
      <c r="I313" s="725">
        <v>32425000000</v>
      </c>
      <c r="J313" s="725" t="s">
        <v>456</v>
      </c>
      <c r="K313" s="1171">
        <v>306097</v>
      </c>
      <c r="L313" s="1162" t="s">
        <v>699</v>
      </c>
      <c r="M313" s="1162" t="s">
        <v>1925</v>
      </c>
      <c r="N313" s="725" t="s">
        <v>56</v>
      </c>
      <c r="O313" s="1168" t="s">
        <v>461</v>
      </c>
      <c r="P313" s="566"/>
    </row>
    <row r="314" spans="1:16">
      <c r="A314" s="265"/>
      <c r="B314" s="266"/>
      <c r="C314" s="267"/>
      <c r="D314" s="268"/>
      <c r="E314" s="268"/>
      <c r="F314" s="268"/>
      <c r="G314" s="268"/>
      <c r="H314" s="268"/>
      <c r="I314" s="268"/>
      <c r="J314" s="268"/>
      <c r="K314" s="269">
        <f>SUM(K310:K313)</f>
        <v>509991</v>
      </c>
      <c r="L314" s="270"/>
      <c r="M314" s="270"/>
      <c r="N314" s="266"/>
      <c r="O314" s="330"/>
    </row>
    <row r="315" spans="1:16">
      <c r="A315" s="265"/>
      <c r="B315" s="266"/>
      <c r="C315" s="267"/>
      <c r="D315" s="268" t="s">
        <v>493</v>
      </c>
      <c r="E315" s="268"/>
      <c r="F315" s="268"/>
      <c r="G315" s="268"/>
      <c r="H315" s="268"/>
      <c r="I315" s="268"/>
      <c r="J315" s="268"/>
      <c r="K315" s="269"/>
      <c r="L315" s="270"/>
      <c r="M315" s="270"/>
      <c r="N315" s="266"/>
      <c r="O315" s="330"/>
    </row>
    <row r="316" spans="1:16">
      <c r="A316" s="254">
        <v>223</v>
      </c>
      <c r="B316" s="255" t="s">
        <v>53</v>
      </c>
      <c r="C316" s="256">
        <v>3312040</v>
      </c>
      <c r="D316" s="257" t="s">
        <v>1941</v>
      </c>
      <c r="E316" s="255" t="s">
        <v>453</v>
      </c>
      <c r="F316" s="255">
        <v>796</v>
      </c>
      <c r="G316" s="255" t="s">
        <v>46</v>
      </c>
      <c r="H316" s="259">
        <v>1</v>
      </c>
      <c r="I316" s="255">
        <v>32425000000</v>
      </c>
      <c r="J316" s="255" t="s">
        <v>456</v>
      </c>
      <c r="K316" s="273">
        <v>6547</v>
      </c>
      <c r="L316" s="261" t="s">
        <v>699</v>
      </c>
      <c r="M316" s="332" t="s">
        <v>543</v>
      </c>
      <c r="N316" s="255" t="s">
        <v>56</v>
      </c>
      <c r="O316" s="255" t="s">
        <v>457</v>
      </c>
    </row>
    <row r="317" spans="1:16" ht="25.5">
      <c r="A317" s="254">
        <v>224</v>
      </c>
      <c r="B317" s="255" t="s">
        <v>53</v>
      </c>
      <c r="C317" s="256">
        <v>3190000</v>
      </c>
      <c r="D317" s="279" t="s">
        <v>679</v>
      </c>
      <c r="E317" s="319" t="s">
        <v>122</v>
      </c>
      <c r="F317" s="255">
        <v>796</v>
      </c>
      <c r="G317" s="334" t="s">
        <v>46</v>
      </c>
      <c r="H317" s="294">
        <v>249</v>
      </c>
      <c r="I317" s="334">
        <v>32425000000</v>
      </c>
      <c r="J317" s="255" t="s">
        <v>456</v>
      </c>
      <c r="K317" s="273">
        <v>26250</v>
      </c>
      <c r="L317" s="261" t="s">
        <v>699</v>
      </c>
      <c r="M317" s="332" t="s">
        <v>582</v>
      </c>
      <c r="N317" s="255" t="s">
        <v>56</v>
      </c>
      <c r="O317" s="320" t="s">
        <v>461</v>
      </c>
    </row>
    <row r="318" spans="1:16" ht="25.5">
      <c r="A318" s="254">
        <v>225</v>
      </c>
      <c r="B318" s="255" t="s">
        <v>53</v>
      </c>
      <c r="C318" s="256">
        <v>2893010</v>
      </c>
      <c r="D318" s="279" t="s">
        <v>677</v>
      </c>
      <c r="E318" s="255" t="s">
        <v>453</v>
      </c>
      <c r="F318" s="255">
        <v>796</v>
      </c>
      <c r="G318" s="334" t="s">
        <v>46</v>
      </c>
      <c r="H318" s="294">
        <v>200</v>
      </c>
      <c r="I318" s="255">
        <v>32425000000</v>
      </c>
      <c r="J318" s="255" t="s">
        <v>456</v>
      </c>
      <c r="K318" s="273">
        <v>130000</v>
      </c>
      <c r="L318" s="261" t="s">
        <v>1901</v>
      </c>
      <c r="M318" s="332" t="s">
        <v>543</v>
      </c>
      <c r="N318" s="334" t="s">
        <v>56</v>
      </c>
      <c r="O318" s="300" t="s">
        <v>461</v>
      </c>
    </row>
    <row r="319" spans="1:16" s="485" customFormat="1" ht="25.5">
      <c r="A319" s="724">
        <v>226</v>
      </c>
      <c r="B319" s="725" t="s">
        <v>53</v>
      </c>
      <c r="C319" s="317">
        <v>3312040</v>
      </c>
      <c r="D319" s="318" t="s">
        <v>1942</v>
      </c>
      <c r="E319" s="780" t="s">
        <v>122</v>
      </c>
      <c r="F319" s="725">
        <v>796</v>
      </c>
      <c r="G319" s="725" t="s">
        <v>46</v>
      </c>
      <c r="H319" s="1165">
        <v>52</v>
      </c>
      <c r="I319" s="725">
        <v>32425000000</v>
      </c>
      <c r="J319" s="725" t="s">
        <v>456</v>
      </c>
      <c r="K319" s="1167">
        <v>470000</v>
      </c>
      <c r="L319" s="1162" t="s">
        <v>1943</v>
      </c>
      <c r="M319" s="435">
        <v>41549</v>
      </c>
      <c r="N319" s="725" t="s">
        <v>56</v>
      </c>
      <c r="O319" s="1168" t="s">
        <v>457</v>
      </c>
      <c r="P319" s="566"/>
    </row>
    <row r="320" spans="1:16" s="485" customFormat="1">
      <c r="A320" s="724">
        <v>227</v>
      </c>
      <c r="B320" s="725" t="s">
        <v>53</v>
      </c>
      <c r="C320" s="317">
        <v>3190000</v>
      </c>
      <c r="D320" s="318" t="s">
        <v>1944</v>
      </c>
      <c r="E320" s="780" t="s">
        <v>122</v>
      </c>
      <c r="F320" s="725">
        <v>796</v>
      </c>
      <c r="G320" s="725" t="s">
        <v>46</v>
      </c>
      <c r="H320" s="1165">
        <v>30</v>
      </c>
      <c r="I320" s="725">
        <v>32425000000</v>
      </c>
      <c r="J320" s="725" t="s">
        <v>456</v>
      </c>
      <c r="K320" s="1167">
        <v>100000</v>
      </c>
      <c r="L320" s="1162" t="s">
        <v>1943</v>
      </c>
      <c r="M320" s="435">
        <v>41549</v>
      </c>
      <c r="N320" s="725" t="s">
        <v>56</v>
      </c>
      <c r="O320" s="1168" t="s">
        <v>457</v>
      </c>
      <c r="P320" s="566"/>
    </row>
    <row r="321" spans="1:16" s="485" customFormat="1" ht="38.25">
      <c r="A321" s="724">
        <v>228</v>
      </c>
      <c r="B321" s="725" t="s">
        <v>53</v>
      </c>
      <c r="C321" s="317">
        <v>4530000</v>
      </c>
      <c r="D321" s="318" t="s">
        <v>1945</v>
      </c>
      <c r="E321" s="780" t="s">
        <v>122</v>
      </c>
      <c r="F321" s="725">
        <v>796</v>
      </c>
      <c r="G321" s="725" t="s">
        <v>46</v>
      </c>
      <c r="H321" s="1165">
        <v>1</v>
      </c>
      <c r="I321" s="725">
        <v>32425000000</v>
      </c>
      <c r="J321" s="725" t="s">
        <v>456</v>
      </c>
      <c r="K321" s="1167">
        <v>250000</v>
      </c>
      <c r="L321" s="1162" t="s">
        <v>1943</v>
      </c>
      <c r="M321" s="435">
        <v>41557</v>
      </c>
      <c r="N321" s="725" t="s">
        <v>56</v>
      </c>
      <c r="O321" s="1168" t="s">
        <v>457</v>
      </c>
      <c r="P321" s="566"/>
    </row>
    <row r="322" spans="1:16" s="485" customFormat="1" ht="25.5">
      <c r="A322" s="724">
        <v>229</v>
      </c>
      <c r="B322" s="725" t="s">
        <v>53</v>
      </c>
      <c r="C322" s="317">
        <v>4530000</v>
      </c>
      <c r="D322" s="318" t="s">
        <v>1946</v>
      </c>
      <c r="E322" s="780" t="s">
        <v>122</v>
      </c>
      <c r="F322" s="725">
        <v>796</v>
      </c>
      <c r="G322" s="725" t="s">
        <v>46</v>
      </c>
      <c r="H322" s="1165">
        <v>1</v>
      </c>
      <c r="I322" s="725">
        <v>32425000000</v>
      </c>
      <c r="J322" s="725" t="s">
        <v>456</v>
      </c>
      <c r="K322" s="1167">
        <v>200000</v>
      </c>
      <c r="L322" s="1162" t="s">
        <v>1943</v>
      </c>
      <c r="M322" s="435">
        <v>41557</v>
      </c>
      <c r="N322" s="725" t="s">
        <v>56</v>
      </c>
      <c r="O322" s="1168" t="s">
        <v>457</v>
      </c>
      <c r="P322" s="566"/>
    </row>
    <row r="323" spans="1:16" s="485" customFormat="1" ht="25.5">
      <c r="A323" s="724">
        <v>230</v>
      </c>
      <c r="B323" s="725" t="s">
        <v>53</v>
      </c>
      <c r="C323" s="317">
        <v>3120110</v>
      </c>
      <c r="D323" s="318" t="s">
        <v>1947</v>
      </c>
      <c r="E323" s="780" t="s">
        <v>122</v>
      </c>
      <c r="F323" s="725">
        <v>796</v>
      </c>
      <c r="G323" s="725" t="s">
        <v>46</v>
      </c>
      <c r="H323" s="1165">
        <v>80</v>
      </c>
      <c r="I323" s="725">
        <v>32425000001</v>
      </c>
      <c r="J323" s="725" t="s">
        <v>456</v>
      </c>
      <c r="K323" s="1167">
        <v>800000</v>
      </c>
      <c r="L323" s="435">
        <v>41609</v>
      </c>
      <c r="M323" s="435" t="s">
        <v>1923</v>
      </c>
      <c r="N323" s="725" t="s">
        <v>56</v>
      </c>
      <c r="O323" s="1168" t="s">
        <v>457</v>
      </c>
      <c r="P323" s="566"/>
    </row>
    <row r="324" spans="1:16" s="485" customFormat="1">
      <c r="A324" s="724">
        <v>231</v>
      </c>
      <c r="B324" s="725" t="s">
        <v>53</v>
      </c>
      <c r="C324" s="317">
        <v>3133030</v>
      </c>
      <c r="D324" s="318" t="s">
        <v>1948</v>
      </c>
      <c r="E324" s="780" t="s">
        <v>122</v>
      </c>
      <c r="F324" s="725">
        <v>796</v>
      </c>
      <c r="G324" s="725" t="s">
        <v>46</v>
      </c>
      <c r="H324" s="1165">
        <v>1177</v>
      </c>
      <c r="I324" s="725">
        <v>32425000002</v>
      </c>
      <c r="J324" s="725" t="s">
        <v>456</v>
      </c>
      <c r="K324" s="1167">
        <v>139000</v>
      </c>
      <c r="L324" s="435">
        <v>41609</v>
      </c>
      <c r="M324" s="435" t="s">
        <v>1923</v>
      </c>
      <c r="N324" s="725" t="s">
        <v>56</v>
      </c>
      <c r="O324" s="1168" t="s">
        <v>457</v>
      </c>
      <c r="P324" s="566"/>
    </row>
    <row r="325" spans="1:16" s="485" customFormat="1">
      <c r="A325" s="724">
        <v>232</v>
      </c>
      <c r="B325" s="725" t="s">
        <v>53</v>
      </c>
      <c r="C325" s="317">
        <v>3190000</v>
      </c>
      <c r="D325" s="318" t="s">
        <v>1949</v>
      </c>
      <c r="E325" s="780" t="s">
        <v>122</v>
      </c>
      <c r="F325" s="725">
        <v>796</v>
      </c>
      <c r="G325" s="725" t="s">
        <v>46</v>
      </c>
      <c r="H325" s="1165">
        <v>207</v>
      </c>
      <c r="I325" s="725">
        <v>32425000003</v>
      </c>
      <c r="J325" s="725" t="s">
        <v>456</v>
      </c>
      <c r="K325" s="1167">
        <v>17000</v>
      </c>
      <c r="L325" s="435">
        <v>41609</v>
      </c>
      <c r="M325" s="435" t="s">
        <v>1923</v>
      </c>
      <c r="N325" s="725" t="s">
        <v>56</v>
      </c>
      <c r="O325" s="1168" t="s">
        <v>457</v>
      </c>
      <c r="P325" s="566"/>
    </row>
    <row r="326" spans="1:16" s="485" customFormat="1">
      <c r="A326" s="724">
        <v>233</v>
      </c>
      <c r="B326" s="725" t="s">
        <v>53</v>
      </c>
      <c r="C326" s="317">
        <v>5143020</v>
      </c>
      <c r="D326" s="318" t="s">
        <v>1950</v>
      </c>
      <c r="E326" s="780" t="s">
        <v>122</v>
      </c>
      <c r="F326" s="725">
        <v>796</v>
      </c>
      <c r="G326" s="725" t="s">
        <v>180</v>
      </c>
      <c r="H326" s="1165">
        <v>796</v>
      </c>
      <c r="I326" s="725">
        <v>32425000004</v>
      </c>
      <c r="J326" s="725" t="s">
        <v>456</v>
      </c>
      <c r="K326" s="1167">
        <v>39200</v>
      </c>
      <c r="L326" s="435">
        <v>41609</v>
      </c>
      <c r="M326" s="435" t="s">
        <v>1923</v>
      </c>
      <c r="N326" s="725" t="s">
        <v>56</v>
      </c>
      <c r="O326" s="1168" t="s">
        <v>457</v>
      </c>
      <c r="P326" s="566"/>
    </row>
    <row r="327" spans="1:16" s="485" customFormat="1">
      <c r="A327" s="724">
        <v>234</v>
      </c>
      <c r="B327" s="725" t="s">
        <v>53</v>
      </c>
      <c r="C327" s="317">
        <v>3190000</v>
      </c>
      <c r="D327" s="318" t="s">
        <v>1951</v>
      </c>
      <c r="E327" s="780" t="s">
        <v>122</v>
      </c>
      <c r="F327" s="725">
        <v>796</v>
      </c>
      <c r="G327" s="725" t="s">
        <v>46</v>
      </c>
      <c r="H327" s="1165">
        <v>8</v>
      </c>
      <c r="I327" s="725">
        <v>32425000005</v>
      </c>
      <c r="J327" s="725" t="s">
        <v>456</v>
      </c>
      <c r="K327" s="1167">
        <v>29000</v>
      </c>
      <c r="L327" s="435">
        <v>41609</v>
      </c>
      <c r="M327" s="435" t="s">
        <v>1923</v>
      </c>
      <c r="N327" s="725" t="s">
        <v>56</v>
      </c>
      <c r="O327" s="1168" t="s">
        <v>457</v>
      </c>
      <c r="P327" s="566"/>
    </row>
    <row r="328" spans="1:16" s="485" customFormat="1">
      <c r="A328" s="724">
        <v>235</v>
      </c>
      <c r="B328" s="725" t="s">
        <v>53</v>
      </c>
      <c r="C328" s="317">
        <v>1725020</v>
      </c>
      <c r="D328" s="318" t="s">
        <v>1952</v>
      </c>
      <c r="E328" s="780" t="s">
        <v>122</v>
      </c>
      <c r="F328" s="725">
        <v>796</v>
      </c>
      <c r="G328" s="725" t="s">
        <v>41</v>
      </c>
      <c r="H328" s="1165">
        <v>764</v>
      </c>
      <c r="I328" s="725">
        <v>32425000006</v>
      </c>
      <c r="J328" s="725" t="s">
        <v>456</v>
      </c>
      <c r="K328" s="1167">
        <v>27000</v>
      </c>
      <c r="L328" s="435">
        <v>41609</v>
      </c>
      <c r="M328" s="435" t="s">
        <v>1923</v>
      </c>
      <c r="N328" s="725" t="s">
        <v>56</v>
      </c>
      <c r="O328" s="1168" t="s">
        <v>457</v>
      </c>
      <c r="P328" s="566"/>
    </row>
    <row r="329" spans="1:16" s="485" customFormat="1" ht="25.5">
      <c r="A329" s="724">
        <v>236</v>
      </c>
      <c r="B329" s="725" t="s">
        <v>53</v>
      </c>
      <c r="C329" s="317">
        <v>5030090</v>
      </c>
      <c r="D329" s="318" t="s">
        <v>1953</v>
      </c>
      <c r="E329" s="780" t="s">
        <v>122</v>
      </c>
      <c r="F329" s="725">
        <v>796</v>
      </c>
      <c r="G329" s="725" t="s">
        <v>46</v>
      </c>
      <c r="H329" s="1165">
        <v>718</v>
      </c>
      <c r="I329" s="725">
        <v>32425000007</v>
      </c>
      <c r="J329" s="725" t="s">
        <v>456</v>
      </c>
      <c r="K329" s="1167">
        <v>1498000</v>
      </c>
      <c r="L329" s="435">
        <v>41609</v>
      </c>
      <c r="M329" s="435" t="s">
        <v>1923</v>
      </c>
      <c r="N329" s="725" t="s">
        <v>56</v>
      </c>
      <c r="O329" s="1168" t="s">
        <v>457</v>
      </c>
      <c r="P329" s="566"/>
    </row>
    <row r="330" spans="1:16" s="485" customFormat="1" ht="38.25">
      <c r="A330" s="724">
        <v>237</v>
      </c>
      <c r="B330" s="725" t="s">
        <v>53</v>
      </c>
      <c r="C330" s="317">
        <v>3116030</v>
      </c>
      <c r="D330" s="318" t="s">
        <v>1954</v>
      </c>
      <c r="E330" s="780" t="s">
        <v>122</v>
      </c>
      <c r="F330" s="725">
        <v>796</v>
      </c>
      <c r="G330" s="725" t="s">
        <v>46</v>
      </c>
      <c r="H330" s="1165">
        <v>282</v>
      </c>
      <c r="I330" s="725">
        <v>32425000008</v>
      </c>
      <c r="J330" s="725" t="s">
        <v>456</v>
      </c>
      <c r="K330" s="1167">
        <v>154000</v>
      </c>
      <c r="L330" s="435">
        <v>41609</v>
      </c>
      <c r="M330" s="435" t="s">
        <v>1923</v>
      </c>
      <c r="N330" s="725" t="s">
        <v>56</v>
      </c>
      <c r="O330" s="1168" t="s">
        <v>457</v>
      </c>
      <c r="P330" s="566"/>
    </row>
    <row r="331" spans="1:16" s="485" customFormat="1">
      <c r="A331" s="724">
        <v>238</v>
      </c>
      <c r="B331" s="725" t="s">
        <v>53</v>
      </c>
      <c r="C331" s="317">
        <v>3190000</v>
      </c>
      <c r="D331" s="318" t="s">
        <v>1955</v>
      </c>
      <c r="E331" s="780" t="s">
        <v>122</v>
      </c>
      <c r="F331" s="725">
        <v>796</v>
      </c>
      <c r="G331" s="725" t="s">
        <v>46</v>
      </c>
      <c r="H331" s="1165">
        <v>1198</v>
      </c>
      <c r="I331" s="725">
        <v>32425000009</v>
      </c>
      <c r="J331" s="725" t="s">
        <v>456</v>
      </c>
      <c r="K331" s="1167">
        <v>702200</v>
      </c>
      <c r="L331" s="435">
        <v>41609</v>
      </c>
      <c r="M331" s="435" t="s">
        <v>1923</v>
      </c>
      <c r="N331" s="725" t="s">
        <v>56</v>
      </c>
      <c r="O331" s="1168" t="s">
        <v>457</v>
      </c>
      <c r="P331" s="566"/>
    </row>
    <row r="332" spans="1:16" s="485" customFormat="1">
      <c r="A332" s="724">
        <v>239</v>
      </c>
      <c r="B332" s="725" t="s">
        <v>53</v>
      </c>
      <c r="C332" s="317">
        <v>3190000</v>
      </c>
      <c r="D332" s="318" t="s">
        <v>1956</v>
      </c>
      <c r="E332" s="780" t="s">
        <v>122</v>
      </c>
      <c r="F332" s="725">
        <v>796</v>
      </c>
      <c r="G332" s="725" t="s">
        <v>46</v>
      </c>
      <c r="H332" s="1165">
        <v>258</v>
      </c>
      <c r="I332" s="725">
        <v>32425000010</v>
      </c>
      <c r="J332" s="725" t="s">
        <v>456</v>
      </c>
      <c r="K332" s="1167">
        <v>656000</v>
      </c>
      <c r="L332" s="435">
        <v>41609</v>
      </c>
      <c r="M332" s="435" t="s">
        <v>1923</v>
      </c>
      <c r="N332" s="725" t="s">
        <v>56</v>
      </c>
      <c r="O332" s="1168" t="s">
        <v>457</v>
      </c>
      <c r="P332" s="566"/>
    </row>
    <row r="333" spans="1:16" s="485" customFormat="1">
      <c r="A333" s="724">
        <v>240</v>
      </c>
      <c r="B333" s="725" t="s">
        <v>53</v>
      </c>
      <c r="C333" s="317">
        <v>3190000</v>
      </c>
      <c r="D333" s="318" t="s">
        <v>1957</v>
      </c>
      <c r="E333" s="780" t="s">
        <v>122</v>
      </c>
      <c r="F333" s="725">
        <v>796</v>
      </c>
      <c r="G333" s="725" t="s">
        <v>46</v>
      </c>
      <c r="H333" s="1165">
        <v>3</v>
      </c>
      <c r="I333" s="725">
        <v>32425000011</v>
      </c>
      <c r="J333" s="725" t="s">
        <v>456</v>
      </c>
      <c r="K333" s="1167">
        <v>3500</v>
      </c>
      <c r="L333" s="435">
        <v>41609</v>
      </c>
      <c r="M333" s="435" t="s">
        <v>1923</v>
      </c>
      <c r="N333" s="725" t="s">
        <v>56</v>
      </c>
      <c r="O333" s="1168" t="s">
        <v>457</v>
      </c>
      <c r="P333" s="566"/>
    </row>
    <row r="334" spans="1:16" s="485" customFormat="1">
      <c r="A334" s="724">
        <v>241</v>
      </c>
      <c r="B334" s="725" t="s">
        <v>53</v>
      </c>
      <c r="C334" s="317">
        <v>1724146</v>
      </c>
      <c r="D334" s="318" t="s">
        <v>1958</v>
      </c>
      <c r="E334" s="780" t="s">
        <v>122</v>
      </c>
      <c r="F334" s="725">
        <v>796</v>
      </c>
      <c r="G334" s="725" t="s">
        <v>41</v>
      </c>
      <c r="H334" s="1165">
        <v>17.7</v>
      </c>
      <c r="I334" s="725">
        <v>32425000012</v>
      </c>
      <c r="J334" s="725" t="s">
        <v>456</v>
      </c>
      <c r="K334" s="1167">
        <v>3000</v>
      </c>
      <c r="L334" s="435">
        <v>41609</v>
      </c>
      <c r="M334" s="435" t="s">
        <v>1923</v>
      </c>
      <c r="N334" s="725" t="s">
        <v>56</v>
      </c>
      <c r="O334" s="1168" t="s">
        <v>457</v>
      </c>
      <c r="P334" s="566"/>
    </row>
    <row r="335" spans="1:16" s="485" customFormat="1">
      <c r="A335" s="724">
        <v>242</v>
      </c>
      <c r="B335" s="725" t="s">
        <v>53</v>
      </c>
      <c r="C335" s="317">
        <v>3133030</v>
      </c>
      <c r="D335" s="318" t="s">
        <v>1959</v>
      </c>
      <c r="E335" s="780" t="s">
        <v>122</v>
      </c>
      <c r="F335" s="725">
        <v>796</v>
      </c>
      <c r="G335" s="725" t="s">
        <v>46</v>
      </c>
      <c r="H335" s="1165">
        <v>115</v>
      </c>
      <c r="I335" s="725">
        <v>32425000013</v>
      </c>
      <c r="J335" s="725" t="s">
        <v>456</v>
      </c>
      <c r="K335" s="1167">
        <v>123400</v>
      </c>
      <c r="L335" s="435">
        <v>41609</v>
      </c>
      <c r="M335" s="435" t="s">
        <v>1923</v>
      </c>
      <c r="N335" s="725" t="s">
        <v>56</v>
      </c>
      <c r="O335" s="1168" t="s">
        <v>457</v>
      </c>
      <c r="P335" s="566"/>
    </row>
    <row r="336" spans="1:16" s="485" customFormat="1">
      <c r="A336" s="724">
        <v>243</v>
      </c>
      <c r="B336" s="725" t="s">
        <v>53</v>
      </c>
      <c r="C336" s="317">
        <v>5143020</v>
      </c>
      <c r="D336" s="318" t="s">
        <v>992</v>
      </c>
      <c r="E336" s="780" t="s">
        <v>122</v>
      </c>
      <c r="F336" s="725">
        <v>796</v>
      </c>
      <c r="G336" s="725" t="s">
        <v>41</v>
      </c>
      <c r="H336" s="1165">
        <v>1993</v>
      </c>
      <c r="I336" s="725">
        <v>32425000014</v>
      </c>
      <c r="J336" s="725" t="s">
        <v>456</v>
      </c>
      <c r="K336" s="1167">
        <v>135000</v>
      </c>
      <c r="L336" s="435">
        <v>41609</v>
      </c>
      <c r="M336" s="435" t="s">
        <v>1923</v>
      </c>
      <c r="N336" s="725" t="s">
        <v>56</v>
      </c>
      <c r="O336" s="1168" t="s">
        <v>457</v>
      </c>
      <c r="P336" s="566"/>
    </row>
    <row r="337" spans="1:16" s="485" customFormat="1">
      <c r="A337" s="724">
        <v>244</v>
      </c>
      <c r="B337" s="725" t="s">
        <v>53</v>
      </c>
      <c r="C337" s="317">
        <v>3150010</v>
      </c>
      <c r="D337" s="318" t="s">
        <v>1960</v>
      </c>
      <c r="E337" s="780" t="s">
        <v>122</v>
      </c>
      <c r="F337" s="725">
        <v>796</v>
      </c>
      <c r="G337" s="725" t="s">
        <v>46</v>
      </c>
      <c r="H337" s="1165">
        <v>300</v>
      </c>
      <c r="I337" s="725">
        <v>32425000015</v>
      </c>
      <c r="J337" s="725" t="s">
        <v>456</v>
      </c>
      <c r="K337" s="1167">
        <v>25000</v>
      </c>
      <c r="L337" s="435">
        <v>41609</v>
      </c>
      <c r="M337" s="435" t="s">
        <v>1923</v>
      </c>
      <c r="N337" s="725" t="s">
        <v>56</v>
      </c>
      <c r="O337" s="1168" t="s">
        <v>457</v>
      </c>
      <c r="P337" s="566"/>
    </row>
    <row r="338" spans="1:16" s="485" customFormat="1">
      <c r="A338" s="724">
        <v>245</v>
      </c>
      <c r="B338" s="725" t="s">
        <v>53</v>
      </c>
      <c r="C338" s="317">
        <v>2320050</v>
      </c>
      <c r="D338" s="318" t="s">
        <v>1961</v>
      </c>
      <c r="E338" s="780" t="s">
        <v>122</v>
      </c>
      <c r="F338" s="725">
        <v>796</v>
      </c>
      <c r="G338" s="725" t="s">
        <v>41</v>
      </c>
      <c r="H338" s="1165">
        <v>24620</v>
      </c>
      <c r="I338" s="725">
        <v>32425000016</v>
      </c>
      <c r="J338" s="725" t="s">
        <v>456</v>
      </c>
      <c r="K338" s="1167">
        <v>1597400</v>
      </c>
      <c r="L338" s="435">
        <v>41609</v>
      </c>
      <c r="M338" s="435" t="s">
        <v>1923</v>
      </c>
      <c r="N338" s="725" t="s">
        <v>56</v>
      </c>
      <c r="O338" s="1168" t="s">
        <v>457</v>
      </c>
      <c r="P338" s="566"/>
    </row>
    <row r="339" spans="1:16" s="485" customFormat="1">
      <c r="A339" s="724">
        <v>246</v>
      </c>
      <c r="B339" s="725" t="s">
        <v>53</v>
      </c>
      <c r="C339" s="317">
        <v>2716000</v>
      </c>
      <c r="D339" s="318" t="s">
        <v>1962</v>
      </c>
      <c r="E339" s="780" t="s">
        <v>122</v>
      </c>
      <c r="F339" s="725">
        <v>796</v>
      </c>
      <c r="G339" s="725" t="s">
        <v>46</v>
      </c>
      <c r="H339" s="1165">
        <v>62</v>
      </c>
      <c r="I339" s="725">
        <v>32425000017</v>
      </c>
      <c r="J339" s="725" t="s">
        <v>456</v>
      </c>
      <c r="K339" s="1167">
        <v>85000</v>
      </c>
      <c r="L339" s="435">
        <v>41609</v>
      </c>
      <c r="M339" s="435" t="s">
        <v>1923</v>
      </c>
      <c r="N339" s="725" t="s">
        <v>56</v>
      </c>
      <c r="O339" s="1168" t="s">
        <v>457</v>
      </c>
      <c r="P339" s="566"/>
    </row>
    <row r="340" spans="1:16" s="485" customFormat="1">
      <c r="A340" s="724">
        <v>247</v>
      </c>
      <c r="B340" s="725" t="s">
        <v>53</v>
      </c>
      <c r="C340" s="317">
        <v>2320050</v>
      </c>
      <c r="D340" s="318" t="s">
        <v>1963</v>
      </c>
      <c r="E340" s="780" t="s">
        <v>122</v>
      </c>
      <c r="F340" s="725">
        <v>796</v>
      </c>
      <c r="G340" s="725" t="s">
        <v>41</v>
      </c>
      <c r="H340" s="1165">
        <v>1154</v>
      </c>
      <c r="I340" s="725">
        <v>32425000018</v>
      </c>
      <c r="J340" s="725" t="s">
        <v>456</v>
      </c>
      <c r="K340" s="1167">
        <v>36000</v>
      </c>
      <c r="L340" s="435">
        <v>41609</v>
      </c>
      <c r="M340" s="435" t="s">
        <v>1923</v>
      </c>
      <c r="N340" s="725" t="s">
        <v>56</v>
      </c>
      <c r="O340" s="1168" t="s">
        <v>457</v>
      </c>
      <c r="P340" s="566"/>
    </row>
    <row r="341" spans="1:16" s="485" customFormat="1">
      <c r="A341" s="724">
        <v>248</v>
      </c>
      <c r="B341" s="725" t="s">
        <v>53</v>
      </c>
      <c r="C341" s="317">
        <v>2714000</v>
      </c>
      <c r="D341" s="318" t="s">
        <v>1964</v>
      </c>
      <c r="E341" s="780" t="s">
        <v>122</v>
      </c>
      <c r="F341" s="725">
        <v>796</v>
      </c>
      <c r="G341" s="725" t="s">
        <v>46</v>
      </c>
      <c r="H341" s="1165">
        <v>4000</v>
      </c>
      <c r="I341" s="725">
        <v>32425000019</v>
      </c>
      <c r="J341" s="725" t="s">
        <v>456</v>
      </c>
      <c r="K341" s="1167">
        <v>30100</v>
      </c>
      <c r="L341" s="435">
        <v>41609</v>
      </c>
      <c r="M341" s="435" t="s">
        <v>1923</v>
      </c>
      <c r="N341" s="725" t="s">
        <v>56</v>
      </c>
      <c r="O341" s="1168" t="s">
        <v>457</v>
      </c>
      <c r="P341" s="566"/>
    </row>
    <row r="342" spans="1:16" s="485" customFormat="1">
      <c r="A342" s="724">
        <v>249</v>
      </c>
      <c r="B342" s="725" t="s">
        <v>53</v>
      </c>
      <c r="C342" s="317">
        <v>3190000</v>
      </c>
      <c r="D342" s="318" t="s">
        <v>1965</v>
      </c>
      <c r="E342" s="780" t="s">
        <v>122</v>
      </c>
      <c r="F342" s="725">
        <v>796</v>
      </c>
      <c r="G342" s="725" t="s">
        <v>46</v>
      </c>
      <c r="H342" s="1165">
        <v>47</v>
      </c>
      <c r="I342" s="725">
        <v>32425000020</v>
      </c>
      <c r="J342" s="725" t="s">
        <v>456</v>
      </c>
      <c r="K342" s="1167">
        <v>6700</v>
      </c>
      <c r="L342" s="435">
        <v>41609</v>
      </c>
      <c r="M342" s="435" t="s">
        <v>1923</v>
      </c>
      <c r="N342" s="725" t="s">
        <v>56</v>
      </c>
      <c r="O342" s="1168" t="s">
        <v>457</v>
      </c>
      <c r="P342" s="566"/>
    </row>
    <row r="343" spans="1:16" s="485" customFormat="1">
      <c r="A343" s="724">
        <v>250</v>
      </c>
      <c r="B343" s="725" t="s">
        <v>53</v>
      </c>
      <c r="C343" s="317">
        <v>3190000</v>
      </c>
      <c r="D343" s="318" t="s">
        <v>1966</v>
      </c>
      <c r="E343" s="780" t="s">
        <v>122</v>
      </c>
      <c r="F343" s="725">
        <v>796</v>
      </c>
      <c r="G343" s="725" t="s">
        <v>46</v>
      </c>
      <c r="H343" s="1165">
        <v>704</v>
      </c>
      <c r="I343" s="725">
        <v>32425000021</v>
      </c>
      <c r="J343" s="725" t="s">
        <v>456</v>
      </c>
      <c r="K343" s="1167">
        <v>79300</v>
      </c>
      <c r="L343" s="435">
        <v>41609</v>
      </c>
      <c r="M343" s="435" t="s">
        <v>1923</v>
      </c>
      <c r="N343" s="725" t="s">
        <v>56</v>
      </c>
      <c r="O343" s="1168" t="s">
        <v>457</v>
      </c>
      <c r="P343" s="566"/>
    </row>
    <row r="344" spans="1:16" s="485" customFormat="1">
      <c r="A344" s="724">
        <v>251</v>
      </c>
      <c r="B344" s="725" t="s">
        <v>53</v>
      </c>
      <c r="C344" s="317">
        <v>3190000</v>
      </c>
      <c r="D344" s="318" t="s">
        <v>1967</v>
      </c>
      <c r="E344" s="780" t="s">
        <v>122</v>
      </c>
      <c r="F344" s="725">
        <v>796</v>
      </c>
      <c r="G344" s="725" t="s">
        <v>46</v>
      </c>
      <c r="H344" s="1165">
        <v>80</v>
      </c>
      <c r="I344" s="725">
        <v>32425000022</v>
      </c>
      <c r="J344" s="725" t="s">
        <v>456</v>
      </c>
      <c r="K344" s="1167">
        <v>56400</v>
      </c>
      <c r="L344" s="435">
        <v>41609</v>
      </c>
      <c r="M344" s="435" t="s">
        <v>1923</v>
      </c>
      <c r="N344" s="725" t="s">
        <v>56</v>
      </c>
      <c r="O344" s="1168" t="s">
        <v>457</v>
      </c>
      <c r="P344" s="566"/>
    </row>
    <row r="345" spans="1:16" s="485" customFormat="1" ht="25.5">
      <c r="A345" s="724">
        <v>252</v>
      </c>
      <c r="B345" s="725" t="s">
        <v>53</v>
      </c>
      <c r="C345" s="317">
        <v>2924694</v>
      </c>
      <c r="D345" s="318" t="s">
        <v>1968</v>
      </c>
      <c r="E345" s="780" t="s">
        <v>122</v>
      </c>
      <c r="F345" s="725">
        <v>796</v>
      </c>
      <c r="G345" s="725" t="s">
        <v>46</v>
      </c>
      <c r="H345" s="1165">
        <v>2</v>
      </c>
      <c r="I345" s="725">
        <v>32425000023</v>
      </c>
      <c r="J345" s="725" t="s">
        <v>456</v>
      </c>
      <c r="K345" s="1167">
        <v>66000</v>
      </c>
      <c r="L345" s="435">
        <v>41609</v>
      </c>
      <c r="M345" s="435" t="s">
        <v>1923</v>
      </c>
      <c r="N345" s="725" t="s">
        <v>56</v>
      </c>
      <c r="O345" s="1168" t="s">
        <v>457</v>
      </c>
      <c r="P345" s="566"/>
    </row>
    <row r="346" spans="1:16" s="485" customFormat="1">
      <c r="A346" s="724">
        <v>253</v>
      </c>
      <c r="B346" s="725" t="s">
        <v>53</v>
      </c>
      <c r="C346" s="317">
        <v>3190000</v>
      </c>
      <c r="D346" s="318" t="s">
        <v>1969</v>
      </c>
      <c r="E346" s="780" t="s">
        <v>122</v>
      </c>
      <c r="F346" s="725">
        <v>796</v>
      </c>
      <c r="G346" s="725" t="s">
        <v>46</v>
      </c>
      <c r="H346" s="1165">
        <v>4</v>
      </c>
      <c r="I346" s="725">
        <v>32425000024</v>
      </c>
      <c r="J346" s="725" t="s">
        <v>456</v>
      </c>
      <c r="K346" s="1167">
        <v>166500</v>
      </c>
      <c r="L346" s="435">
        <v>41609</v>
      </c>
      <c r="M346" s="435" t="s">
        <v>1923</v>
      </c>
      <c r="N346" s="725" t="s">
        <v>56</v>
      </c>
      <c r="O346" s="1168" t="s">
        <v>457</v>
      </c>
      <c r="P346" s="566"/>
    </row>
    <row r="347" spans="1:16" s="485" customFormat="1">
      <c r="A347" s="724">
        <v>254</v>
      </c>
      <c r="B347" s="725" t="s">
        <v>53</v>
      </c>
      <c r="C347" s="317">
        <v>3190000</v>
      </c>
      <c r="D347" s="318" t="s">
        <v>1970</v>
      </c>
      <c r="E347" s="780" t="s">
        <v>122</v>
      </c>
      <c r="F347" s="725">
        <v>796</v>
      </c>
      <c r="G347" s="725" t="s">
        <v>42</v>
      </c>
      <c r="H347" s="1165">
        <v>5100</v>
      </c>
      <c r="I347" s="725">
        <v>32425000025</v>
      </c>
      <c r="J347" s="725" t="s">
        <v>456</v>
      </c>
      <c r="K347" s="1167">
        <v>218000</v>
      </c>
      <c r="L347" s="435">
        <v>41609</v>
      </c>
      <c r="M347" s="435" t="s">
        <v>1923</v>
      </c>
      <c r="N347" s="725" t="s">
        <v>56</v>
      </c>
      <c r="O347" s="1168" t="s">
        <v>457</v>
      </c>
      <c r="P347" s="566"/>
    </row>
    <row r="348" spans="1:16" s="485" customFormat="1">
      <c r="A348" s="724">
        <v>255</v>
      </c>
      <c r="B348" s="725" t="s">
        <v>53</v>
      </c>
      <c r="C348" s="317">
        <v>3190000</v>
      </c>
      <c r="D348" s="318" t="s">
        <v>1971</v>
      </c>
      <c r="E348" s="780" t="s">
        <v>122</v>
      </c>
      <c r="F348" s="725">
        <v>796</v>
      </c>
      <c r="G348" s="725" t="s">
        <v>42</v>
      </c>
      <c r="H348" s="1165">
        <v>4240</v>
      </c>
      <c r="I348" s="725">
        <v>32425000026</v>
      </c>
      <c r="J348" s="725" t="s">
        <v>456</v>
      </c>
      <c r="K348" s="1167">
        <v>226100</v>
      </c>
      <c r="L348" s="435">
        <v>41609</v>
      </c>
      <c r="M348" s="435" t="s">
        <v>1923</v>
      </c>
      <c r="N348" s="725" t="s">
        <v>56</v>
      </c>
      <c r="O348" s="1168" t="s">
        <v>457</v>
      </c>
      <c r="P348" s="566"/>
    </row>
    <row r="349" spans="1:16" s="485" customFormat="1" ht="25.5">
      <c r="A349" s="724">
        <v>256</v>
      </c>
      <c r="B349" s="725" t="s">
        <v>53</v>
      </c>
      <c r="C349" s="317">
        <v>3190000</v>
      </c>
      <c r="D349" s="318" t="s">
        <v>1972</v>
      </c>
      <c r="E349" s="780" t="s">
        <v>122</v>
      </c>
      <c r="F349" s="725">
        <v>796</v>
      </c>
      <c r="G349" s="725" t="s">
        <v>46</v>
      </c>
      <c r="H349" s="1165">
        <v>2000</v>
      </c>
      <c r="I349" s="725">
        <v>32425000027</v>
      </c>
      <c r="J349" s="725" t="s">
        <v>456</v>
      </c>
      <c r="K349" s="1167">
        <v>33100</v>
      </c>
      <c r="L349" s="435">
        <v>41609</v>
      </c>
      <c r="M349" s="435" t="s">
        <v>1923</v>
      </c>
      <c r="N349" s="725" t="s">
        <v>56</v>
      </c>
      <c r="O349" s="1168" t="s">
        <v>457</v>
      </c>
      <c r="P349" s="566"/>
    </row>
    <row r="350" spans="1:16" s="485" customFormat="1" ht="25.5">
      <c r="A350" s="724">
        <v>257</v>
      </c>
      <c r="B350" s="725" t="s">
        <v>53</v>
      </c>
      <c r="C350" s="317">
        <v>3190000</v>
      </c>
      <c r="D350" s="318" t="s">
        <v>1973</v>
      </c>
      <c r="E350" s="780" t="s">
        <v>122</v>
      </c>
      <c r="F350" s="725">
        <v>796</v>
      </c>
      <c r="G350" s="725" t="s">
        <v>46</v>
      </c>
      <c r="H350" s="1165">
        <v>85</v>
      </c>
      <c r="I350" s="725">
        <v>32425000028</v>
      </c>
      <c r="J350" s="725" t="s">
        <v>456</v>
      </c>
      <c r="K350" s="1167">
        <v>533000</v>
      </c>
      <c r="L350" s="435">
        <v>41609</v>
      </c>
      <c r="M350" s="435" t="s">
        <v>1923</v>
      </c>
      <c r="N350" s="725" t="s">
        <v>56</v>
      </c>
      <c r="O350" s="1168" t="s">
        <v>457</v>
      </c>
      <c r="P350" s="566"/>
    </row>
    <row r="351" spans="1:16" s="485" customFormat="1" ht="25.5">
      <c r="A351" s="724">
        <v>258</v>
      </c>
      <c r="B351" s="725" t="s">
        <v>53</v>
      </c>
      <c r="C351" s="317">
        <v>2519000</v>
      </c>
      <c r="D351" s="318" t="s">
        <v>1974</v>
      </c>
      <c r="E351" s="780" t="s">
        <v>122</v>
      </c>
      <c r="F351" s="725">
        <v>796</v>
      </c>
      <c r="G351" s="725" t="s">
        <v>41</v>
      </c>
      <c r="H351" s="1165">
        <v>305</v>
      </c>
      <c r="I351" s="725">
        <v>32425000029</v>
      </c>
      <c r="J351" s="725" t="s">
        <v>456</v>
      </c>
      <c r="K351" s="1167">
        <v>66000</v>
      </c>
      <c r="L351" s="435">
        <v>41609</v>
      </c>
      <c r="M351" s="435" t="s">
        <v>1923</v>
      </c>
      <c r="N351" s="725" t="s">
        <v>56</v>
      </c>
      <c r="O351" s="1168" t="s">
        <v>457</v>
      </c>
      <c r="P351" s="566"/>
    </row>
    <row r="352" spans="1:16" s="485" customFormat="1">
      <c r="A352" s="724">
        <v>259</v>
      </c>
      <c r="B352" s="725" t="s">
        <v>53</v>
      </c>
      <c r="C352" s="317">
        <v>3190000</v>
      </c>
      <c r="D352" s="318" t="s">
        <v>1975</v>
      </c>
      <c r="E352" s="780" t="s">
        <v>122</v>
      </c>
      <c r="F352" s="725">
        <v>796</v>
      </c>
      <c r="G352" s="725" t="s">
        <v>46</v>
      </c>
      <c r="H352" s="1165">
        <v>51</v>
      </c>
      <c r="I352" s="725">
        <v>32425000030</v>
      </c>
      <c r="J352" s="725" t="s">
        <v>456</v>
      </c>
      <c r="K352" s="1167">
        <v>88100</v>
      </c>
      <c r="L352" s="435">
        <v>41609</v>
      </c>
      <c r="M352" s="435" t="s">
        <v>1923</v>
      </c>
      <c r="N352" s="725" t="s">
        <v>56</v>
      </c>
      <c r="O352" s="1168" t="s">
        <v>457</v>
      </c>
      <c r="P352" s="566"/>
    </row>
    <row r="353" spans="1:16" s="485" customFormat="1">
      <c r="A353" s="724">
        <v>260</v>
      </c>
      <c r="B353" s="725" t="s">
        <v>53</v>
      </c>
      <c r="C353" s="317">
        <v>3150030</v>
      </c>
      <c r="D353" s="318" t="s">
        <v>564</v>
      </c>
      <c r="E353" s="780" t="s">
        <v>122</v>
      </c>
      <c r="F353" s="725">
        <v>796</v>
      </c>
      <c r="G353" s="725" t="s">
        <v>46</v>
      </c>
      <c r="H353" s="1165">
        <v>114</v>
      </c>
      <c r="I353" s="725">
        <v>32425000031</v>
      </c>
      <c r="J353" s="725" t="s">
        <v>456</v>
      </c>
      <c r="K353" s="1167">
        <v>13400</v>
      </c>
      <c r="L353" s="435">
        <v>41609</v>
      </c>
      <c r="M353" s="435" t="s">
        <v>1923</v>
      </c>
      <c r="N353" s="725" t="s">
        <v>56</v>
      </c>
      <c r="O353" s="1168" t="s">
        <v>457</v>
      </c>
      <c r="P353" s="566"/>
    </row>
    <row r="354" spans="1:16" s="485" customFormat="1">
      <c r="A354" s="724">
        <v>261</v>
      </c>
      <c r="B354" s="725" t="s">
        <v>53</v>
      </c>
      <c r="C354" s="317">
        <v>2320030</v>
      </c>
      <c r="D354" s="318" t="s">
        <v>996</v>
      </c>
      <c r="E354" s="780" t="s">
        <v>122</v>
      </c>
      <c r="F354" s="725">
        <v>796</v>
      </c>
      <c r="G354" s="725" t="s">
        <v>41</v>
      </c>
      <c r="H354" s="1165">
        <v>99.6</v>
      </c>
      <c r="I354" s="725">
        <v>32425000032</v>
      </c>
      <c r="J354" s="725" t="s">
        <v>456</v>
      </c>
      <c r="K354" s="1167">
        <v>34500</v>
      </c>
      <c r="L354" s="435">
        <v>41609</v>
      </c>
      <c r="M354" s="435" t="s">
        <v>1923</v>
      </c>
      <c r="N354" s="725" t="s">
        <v>56</v>
      </c>
      <c r="O354" s="1168" t="s">
        <v>457</v>
      </c>
      <c r="P354" s="566"/>
    </row>
    <row r="355" spans="1:16" s="485" customFormat="1">
      <c r="A355" s="724">
        <v>262</v>
      </c>
      <c r="B355" s="725" t="s">
        <v>53</v>
      </c>
      <c r="C355" s="317">
        <v>3116030</v>
      </c>
      <c r="D355" s="318" t="s">
        <v>1976</v>
      </c>
      <c r="E355" s="780" t="s">
        <v>122</v>
      </c>
      <c r="F355" s="725">
        <v>796</v>
      </c>
      <c r="G355" s="725" t="s">
        <v>41</v>
      </c>
      <c r="H355" s="1165">
        <v>317.10000000000002</v>
      </c>
      <c r="I355" s="725">
        <v>32425000033</v>
      </c>
      <c r="J355" s="725" t="s">
        <v>456</v>
      </c>
      <c r="K355" s="1167">
        <v>26300</v>
      </c>
      <c r="L355" s="435">
        <v>41609</v>
      </c>
      <c r="M355" s="435" t="s">
        <v>1923</v>
      </c>
      <c r="N355" s="725" t="s">
        <v>56</v>
      </c>
      <c r="O355" s="1168" t="s">
        <v>457</v>
      </c>
      <c r="P355" s="566"/>
    </row>
    <row r="356" spans="1:16" s="485" customFormat="1">
      <c r="A356" s="724">
        <v>263</v>
      </c>
      <c r="B356" s="725" t="s">
        <v>53</v>
      </c>
      <c r="C356" s="317">
        <v>3131000</v>
      </c>
      <c r="D356" s="318" t="s">
        <v>1977</v>
      </c>
      <c r="E356" s="780" t="s">
        <v>122</v>
      </c>
      <c r="F356" s="725">
        <v>796</v>
      </c>
      <c r="G356" s="725" t="s">
        <v>42</v>
      </c>
      <c r="H356" s="1165">
        <v>1940</v>
      </c>
      <c r="I356" s="725">
        <v>32425000034</v>
      </c>
      <c r="J356" s="725" t="s">
        <v>456</v>
      </c>
      <c r="K356" s="1167">
        <v>680000</v>
      </c>
      <c r="L356" s="435">
        <v>41609</v>
      </c>
      <c r="M356" s="435" t="s">
        <v>1923</v>
      </c>
      <c r="N356" s="725" t="s">
        <v>56</v>
      </c>
      <c r="O356" s="1168" t="s">
        <v>457</v>
      </c>
      <c r="P356" s="566"/>
    </row>
    <row r="357" spans="1:16" s="485" customFormat="1">
      <c r="A357" s="724">
        <v>264</v>
      </c>
      <c r="B357" s="725" t="s">
        <v>53</v>
      </c>
      <c r="C357" s="317">
        <v>2695000</v>
      </c>
      <c r="D357" s="318" t="s">
        <v>1978</v>
      </c>
      <c r="E357" s="780" t="s">
        <v>122</v>
      </c>
      <c r="F357" s="725">
        <v>796</v>
      </c>
      <c r="G357" s="725" t="s">
        <v>46</v>
      </c>
      <c r="H357" s="1165">
        <v>87</v>
      </c>
      <c r="I357" s="725">
        <v>32425000035</v>
      </c>
      <c r="J357" s="725" t="s">
        <v>456</v>
      </c>
      <c r="K357" s="1167">
        <v>670000</v>
      </c>
      <c r="L357" s="435">
        <v>41609</v>
      </c>
      <c r="M357" s="435" t="s">
        <v>1923</v>
      </c>
      <c r="N357" s="725" t="s">
        <v>56</v>
      </c>
      <c r="O357" s="1168" t="s">
        <v>457</v>
      </c>
      <c r="P357" s="566"/>
    </row>
    <row r="358" spans="1:16" s="485" customFormat="1">
      <c r="A358" s="724">
        <v>265</v>
      </c>
      <c r="B358" s="725" t="s">
        <v>53</v>
      </c>
      <c r="C358" s="317">
        <v>2100000</v>
      </c>
      <c r="D358" s="318" t="s">
        <v>1979</v>
      </c>
      <c r="E358" s="780" t="s">
        <v>122</v>
      </c>
      <c r="F358" s="725">
        <v>796</v>
      </c>
      <c r="G358" s="725" t="s">
        <v>41</v>
      </c>
      <c r="H358" s="1165">
        <v>60</v>
      </c>
      <c r="I358" s="725">
        <v>32425000036</v>
      </c>
      <c r="J358" s="725" t="s">
        <v>456</v>
      </c>
      <c r="K358" s="1167">
        <v>13000</v>
      </c>
      <c r="L358" s="435">
        <v>41609</v>
      </c>
      <c r="M358" s="435" t="s">
        <v>1923</v>
      </c>
      <c r="N358" s="725" t="s">
        <v>56</v>
      </c>
      <c r="O358" s="1168" t="s">
        <v>457</v>
      </c>
      <c r="P358" s="566"/>
    </row>
    <row r="359" spans="1:16" s="485" customFormat="1">
      <c r="A359" s="724">
        <v>266</v>
      </c>
      <c r="B359" s="725" t="s">
        <v>53</v>
      </c>
      <c r="C359" s="317">
        <v>3312040</v>
      </c>
      <c r="D359" s="318" t="s">
        <v>1980</v>
      </c>
      <c r="E359" s="780" t="s">
        <v>122</v>
      </c>
      <c r="F359" s="725">
        <v>796</v>
      </c>
      <c r="G359" s="725" t="s">
        <v>46</v>
      </c>
      <c r="H359" s="1165">
        <v>1</v>
      </c>
      <c r="I359" s="725">
        <v>32425000037</v>
      </c>
      <c r="J359" s="725" t="s">
        <v>456</v>
      </c>
      <c r="K359" s="1167">
        <v>9200</v>
      </c>
      <c r="L359" s="435">
        <v>41609</v>
      </c>
      <c r="M359" s="435" t="s">
        <v>1923</v>
      </c>
      <c r="N359" s="725" t="s">
        <v>56</v>
      </c>
      <c r="O359" s="1168" t="s">
        <v>457</v>
      </c>
      <c r="P359" s="566"/>
    </row>
    <row r="360" spans="1:16" s="485" customFormat="1">
      <c r="A360" s="724">
        <v>267</v>
      </c>
      <c r="B360" s="725" t="s">
        <v>53</v>
      </c>
      <c r="C360" s="317">
        <v>3190000</v>
      </c>
      <c r="D360" s="318" t="s">
        <v>1981</v>
      </c>
      <c r="E360" s="780" t="s">
        <v>122</v>
      </c>
      <c r="F360" s="725">
        <v>796</v>
      </c>
      <c r="G360" s="725" t="s">
        <v>42</v>
      </c>
      <c r="H360" s="1165">
        <v>176.5</v>
      </c>
      <c r="I360" s="725">
        <v>32425000038</v>
      </c>
      <c r="J360" s="725" t="s">
        <v>456</v>
      </c>
      <c r="K360" s="1167">
        <v>22000</v>
      </c>
      <c r="L360" s="435">
        <v>41609</v>
      </c>
      <c r="M360" s="435" t="s">
        <v>1923</v>
      </c>
      <c r="N360" s="725" t="s">
        <v>56</v>
      </c>
      <c r="O360" s="1168" t="s">
        <v>457</v>
      </c>
      <c r="P360" s="566"/>
    </row>
    <row r="361" spans="1:16" s="485" customFormat="1">
      <c r="A361" s="724">
        <v>268</v>
      </c>
      <c r="B361" s="725" t="s">
        <v>53</v>
      </c>
      <c r="C361" s="317">
        <v>3190000</v>
      </c>
      <c r="D361" s="318" t="s">
        <v>1982</v>
      </c>
      <c r="E361" s="780" t="s">
        <v>122</v>
      </c>
      <c r="F361" s="725">
        <v>796</v>
      </c>
      <c r="G361" s="725" t="s">
        <v>46</v>
      </c>
      <c r="H361" s="1165">
        <v>18</v>
      </c>
      <c r="I361" s="725">
        <v>32425000039</v>
      </c>
      <c r="J361" s="725" t="s">
        <v>456</v>
      </c>
      <c r="K361" s="1167">
        <v>6000</v>
      </c>
      <c r="L361" s="435">
        <v>41609</v>
      </c>
      <c r="M361" s="435" t="s">
        <v>1923</v>
      </c>
      <c r="N361" s="725" t="s">
        <v>56</v>
      </c>
      <c r="O361" s="1168" t="s">
        <v>457</v>
      </c>
      <c r="P361" s="566"/>
    </row>
    <row r="362" spans="1:16" s="485" customFormat="1">
      <c r="A362" s="724">
        <v>269</v>
      </c>
      <c r="B362" s="725" t="s">
        <v>53</v>
      </c>
      <c r="C362" s="317">
        <v>3190000</v>
      </c>
      <c r="D362" s="318" t="s">
        <v>1983</v>
      </c>
      <c r="E362" s="780" t="s">
        <v>122</v>
      </c>
      <c r="F362" s="725">
        <v>796</v>
      </c>
      <c r="G362" s="725" t="s">
        <v>46</v>
      </c>
      <c r="H362" s="1165">
        <v>304</v>
      </c>
      <c r="I362" s="725">
        <v>32425000040</v>
      </c>
      <c r="J362" s="725" t="s">
        <v>456</v>
      </c>
      <c r="K362" s="1167">
        <v>5300</v>
      </c>
      <c r="L362" s="435">
        <v>41609</v>
      </c>
      <c r="M362" s="435" t="s">
        <v>1923</v>
      </c>
      <c r="N362" s="725" t="s">
        <v>56</v>
      </c>
      <c r="O362" s="1168" t="s">
        <v>457</v>
      </c>
      <c r="P362" s="566"/>
    </row>
    <row r="363" spans="1:16" s="485" customFormat="1">
      <c r="A363" s="724">
        <v>270</v>
      </c>
      <c r="B363" s="725" t="s">
        <v>53</v>
      </c>
      <c r="C363" s="317">
        <v>2714030</v>
      </c>
      <c r="D363" s="318" t="s">
        <v>1984</v>
      </c>
      <c r="E363" s="780" t="s">
        <v>122</v>
      </c>
      <c r="F363" s="725">
        <v>796</v>
      </c>
      <c r="G363" s="725" t="s">
        <v>41</v>
      </c>
      <c r="H363" s="1165">
        <v>50</v>
      </c>
      <c r="I363" s="725">
        <v>32425000041</v>
      </c>
      <c r="J363" s="725" t="s">
        <v>456</v>
      </c>
      <c r="K363" s="1167">
        <v>2800</v>
      </c>
      <c r="L363" s="435">
        <v>41609</v>
      </c>
      <c r="M363" s="435" t="s">
        <v>1923</v>
      </c>
      <c r="N363" s="725" t="s">
        <v>56</v>
      </c>
      <c r="O363" s="1168" t="s">
        <v>457</v>
      </c>
      <c r="P363" s="566"/>
    </row>
    <row r="364" spans="1:16" s="485" customFormat="1">
      <c r="A364" s="724">
        <v>271</v>
      </c>
      <c r="B364" s="725" t="s">
        <v>53</v>
      </c>
      <c r="C364" s="317">
        <v>3190000</v>
      </c>
      <c r="D364" s="318" t="s">
        <v>1985</v>
      </c>
      <c r="E364" s="780" t="s">
        <v>122</v>
      </c>
      <c r="F364" s="725">
        <v>796</v>
      </c>
      <c r="G364" s="725" t="s">
        <v>46</v>
      </c>
      <c r="H364" s="1165">
        <v>24</v>
      </c>
      <c r="I364" s="725">
        <v>32425000042</v>
      </c>
      <c r="J364" s="725" t="s">
        <v>456</v>
      </c>
      <c r="K364" s="1167">
        <v>1255100</v>
      </c>
      <c r="L364" s="435">
        <v>41609</v>
      </c>
      <c r="M364" s="435" t="s">
        <v>1923</v>
      </c>
      <c r="N364" s="725" t="s">
        <v>56</v>
      </c>
      <c r="O364" s="1168" t="s">
        <v>457</v>
      </c>
      <c r="P364" s="566"/>
    </row>
    <row r="365" spans="1:16">
      <c r="A365" s="265"/>
      <c r="B365" s="268"/>
      <c r="C365" s="276"/>
      <c r="D365" s="268"/>
      <c r="E365" s="268"/>
      <c r="F365" s="268"/>
      <c r="G365" s="268"/>
      <c r="H365" s="268"/>
      <c r="I365" s="268"/>
      <c r="J365" s="268"/>
      <c r="K365" s="269">
        <f>SUM(K316:K364)</f>
        <v>11559397</v>
      </c>
      <c r="L365" s="277"/>
      <c r="M365" s="277"/>
      <c r="N365" s="268"/>
      <c r="O365" s="330"/>
    </row>
    <row r="366" spans="1:16">
      <c r="A366" s="265"/>
      <c r="B366" s="268"/>
      <c r="C366" s="276"/>
      <c r="D366" s="268"/>
      <c r="E366" s="268" t="s">
        <v>625</v>
      </c>
      <c r="F366" s="268"/>
      <c r="G366" s="268"/>
      <c r="H366" s="268"/>
      <c r="I366" s="268"/>
      <c r="J366" s="268"/>
      <c r="K366" s="269"/>
      <c r="L366" s="277"/>
      <c r="M366" s="277"/>
      <c r="N366" s="268"/>
      <c r="O366" s="330"/>
    </row>
    <row r="367" spans="1:16" s="485" customFormat="1" ht="25.5">
      <c r="A367" s="331">
        <v>272</v>
      </c>
      <c r="B367" s="725" t="s">
        <v>53</v>
      </c>
      <c r="C367" s="317">
        <v>749260</v>
      </c>
      <c r="D367" s="1176" t="s">
        <v>626</v>
      </c>
      <c r="E367" s="780" t="s">
        <v>122</v>
      </c>
      <c r="F367" s="725">
        <v>839</v>
      </c>
      <c r="G367" s="725" t="s">
        <v>454</v>
      </c>
      <c r="H367" s="725">
        <v>1</v>
      </c>
      <c r="I367" s="725">
        <v>32425000000</v>
      </c>
      <c r="J367" s="725" t="s">
        <v>456</v>
      </c>
      <c r="K367" s="1171">
        <v>2303583.0499999998</v>
      </c>
      <c r="L367" s="84">
        <v>41639</v>
      </c>
      <c r="M367" s="435" t="s">
        <v>1923</v>
      </c>
      <c r="N367" s="725" t="s">
        <v>56</v>
      </c>
      <c r="O367" s="1168" t="s">
        <v>461</v>
      </c>
      <c r="P367" s="566"/>
    </row>
    <row r="368" spans="1:16">
      <c r="A368" s="265"/>
      <c r="B368" s="268"/>
      <c r="C368" s="276"/>
      <c r="D368" s="268"/>
      <c r="E368" s="268"/>
      <c r="F368" s="268"/>
      <c r="G368" s="268"/>
      <c r="H368" s="268"/>
      <c r="I368" s="268"/>
      <c r="J368" s="268"/>
      <c r="K368" s="269">
        <f>SUM(K367)</f>
        <v>2303583.0499999998</v>
      </c>
      <c r="L368" s="277"/>
      <c r="M368" s="277"/>
      <c r="N368" s="268"/>
      <c r="O368" s="330"/>
    </row>
    <row r="369" spans="1:16">
      <c r="A369" s="265"/>
      <c r="B369" s="268"/>
      <c r="C369" s="276"/>
      <c r="D369" s="268"/>
      <c r="E369" s="268" t="s">
        <v>614</v>
      </c>
      <c r="F369" s="268"/>
      <c r="G369" s="268"/>
      <c r="H369" s="268"/>
      <c r="I369" s="268"/>
      <c r="J369" s="268"/>
      <c r="K369" s="269"/>
      <c r="L369" s="277"/>
      <c r="M369" s="277"/>
      <c r="N369" s="268"/>
      <c r="O369" s="330"/>
    </row>
    <row r="370" spans="1:16" s="485" customFormat="1" ht="15">
      <c r="A370" s="331">
        <v>273</v>
      </c>
      <c r="B370" s="725" t="s">
        <v>53</v>
      </c>
      <c r="C370" s="317">
        <v>2320000</v>
      </c>
      <c r="D370" s="1175" t="s">
        <v>615</v>
      </c>
      <c r="E370" s="780" t="s">
        <v>122</v>
      </c>
      <c r="F370" s="725">
        <v>112</v>
      </c>
      <c r="G370" s="725" t="s">
        <v>616</v>
      </c>
      <c r="H370" s="1165"/>
      <c r="I370" s="725">
        <v>32425000000</v>
      </c>
      <c r="J370" s="725" t="s">
        <v>456</v>
      </c>
      <c r="K370" s="1171">
        <v>3537000</v>
      </c>
      <c r="L370" s="84">
        <v>41639</v>
      </c>
      <c r="M370" s="780" t="s">
        <v>1923</v>
      </c>
      <c r="N370" s="725" t="s">
        <v>56</v>
      </c>
      <c r="O370" s="1168" t="s">
        <v>461</v>
      </c>
      <c r="P370" s="566"/>
    </row>
    <row r="371" spans="1:16" s="485" customFormat="1" ht="15">
      <c r="A371" s="331">
        <v>274</v>
      </c>
      <c r="B371" s="725" t="s">
        <v>53</v>
      </c>
      <c r="C371" s="317">
        <v>2320030</v>
      </c>
      <c r="D371" s="1175" t="s">
        <v>617</v>
      </c>
      <c r="E371" s="780" t="s">
        <v>122</v>
      </c>
      <c r="F371" s="725">
        <v>112</v>
      </c>
      <c r="G371" s="725" t="s">
        <v>616</v>
      </c>
      <c r="H371" s="1165"/>
      <c r="I371" s="725">
        <v>32425000001</v>
      </c>
      <c r="J371" s="725" t="s">
        <v>456</v>
      </c>
      <c r="K371" s="1171">
        <v>342000</v>
      </c>
      <c r="L371" s="84">
        <v>41639</v>
      </c>
      <c r="M371" s="435" t="s">
        <v>1925</v>
      </c>
      <c r="N371" s="725" t="s">
        <v>56</v>
      </c>
      <c r="O371" s="1168" t="s">
        <v>461</v>
      </c>
      <c r="P371" s="566"/>
    </row>
    <row r="372" spans="1:16">
      <c r="A372" s="265"/>
      <c r="B372" s="268"/>
      <c r="C372" s="276"/>
      <c r="D372" s="268"/>
      <c r="E372" s="268"/>
      <c r="F372" s="268"/>
      <c r="G372" s="268"/>
      <c r="H372" s="268"/>
      <c r="I372" s="268"/>
      <c r="J372" s="268"/>
      <c r="K372" s="269">
        <f>SUM(K370:K371)</f>
        <v>3879000</v>
      </c>
      <c r="L372" s="277"/>
      <c r="M372" s="277"/>
      <c r="N372" s="268"/>
      <c r="O372" s="330"/>
    </row>
    <row r="373" spans="1:16">
      <c r="A373" s="265"/>
      <c r="B373" s="268"/>
      <c r="C373" s="276"/>
      <c r="D373" s="268"/>
      <c r="E373" s="268" t="s">
        <v>1986</v>
      </c>
      <c r="F373" s="268"/>
      <c r="G373" s="268"/>
      <c r="H373" s="268"/>
      <c r="I373" s="268"/>
      <c r="J373" s="268"/>
      <c r="K373" s="269"/>
      <c r="L373" s="277"/>
      <c r="M373" s="277"/>
      <c r="N373" s="268"/>
      <c r="O373" s="330"/>
    </row>
    <row r="374" spans="1:16" s="485" customFormat="1" ht="140.25">
      <c r="A374" s="724">
        <v>275</v>
      </c>
      <c r="B374" s="725" t="s">
        <v>53</v>
      </c>
      <c r="C374" s="317">
        <v>7500000</v>
      </c>
      <c r="D374" s="550" t="s">
        <v>492</v>
      </c>
      <c r="E374" s="725" t="s">
        <v>453</v>
      </c>
      <c r="F374" s="725">
        <v>796</v>
      </c>
      <c r="G374" s="725" t="s">
        <v>37</v>
      </c>
      <c r="H374" s="725">
        <v>1</v>
      </c>
      <c r="I374" s="725">
        <v>32425000000</v>
      </c>
      <c r="J374" s="725" t="s">
        <v>456</v>
      </c>
      <c r="K374" s="1171">
        <v>540000</v>
      </c>
      <c r="L374" s="1162" t="s">
        <v>1922</v>
      </c>
      <c r="M374" s="725" t="s">
        <v>1925</v>
      </c>
      <c r="N374" s="725" t="s">
        <v>56</v>
      </c>
      <c r="O374" s="725" t="s">
        <v>461</v>
      </c>
      <c r="P374" s="566"/>
    </row>
    <row r="375" spans="1:16">
      <c r="A375" s="265"/>
      <c r="B375" s="268"/>
      <c r="C375" s="276"/>
      <c r="D375" s="268"/>
      <c r="E375" s="268"/>
      <c r="F375" s="268"/>
      <c r="G375" s="268"/>
      <c r="H375" s="268"/>
      <c r="I375" s="268"/>
      <c r="J375" s="268"/>
      <c r="K375" s="269">
        <f>SUM(K374)</f>
        <v>540000</v>
      </c>
      <c r="L375" s="277"/>
      <c r="M375" s="277"/>
      <c r="N375" s="268"/>
      <c r="O375" s="330"/>
    </row>
    <row r="376" spans="1:16">
      <c r="A376" s="265"/>
      <c r="B376" s="268"/>
      <c r="C376" s="276"/>
      <c r="D376" s="268"/>
      <c r="E376" s="268"/>
      <c r="F376" s="268"/>
      <c r="G376" s="268"/>
      <c r="H376" s="268"/>
      <c r="I376" s="268"/>
      <c r="J376" s="268" t="s">
        <v>700</v>
      </c>
      <c r="K376" s="706">
        <f>K284+K287+K291+K295+K308+K314+K365+K368+K372+K375</f>
        <v>121963572.61999999</v>
      </c>
      <c r="L376" s="277"/>
      <c r="M376" s="277"/>
      <c r="N376" s="268"/>
      <c r="O376" s="330"/>
    </row>
    <row r="378" spans="1:16">
      <c r="J378" s="151" t="s">
        <v>701</v>
      </c>
      <c r="K378" s="464">
        <f>K81+K184+K270+K376</f>
        <v>234416080.02999997</v>
      </c>
    </row>
    <row r="380" spans="1:16">
      <c r="C380" s="5"/>
      <c r="E380" s="467"/>
      <c r="F380" s="988" t="s">
        <v>3</v>
      </c>
      <c r="G380" s="988"/>
      <c r="H380" s="110"/>
      <c r="I380" s="110"/>
      <c r="J380" s="110"/>
      <c r="K380" s="466"/>
    </row>
    <row r="381" spans="1:16">
      <c r="C381" s="989" t="s">
        <v>702</v>
      </c>
      <c r="D381" s="989"/>
      <c r="E381" s="989"/>
      <c r="F381" s="989"/>
      <c r="G381" s="990"/>
      <c r="H381" s="990"/>
      <c r="I381" s="468"/>
      <c r="J381" s="124"/>
      <c r="K381" s="843"/>
    </row>
    <row r="382" spans="1:16">
      <c r="C382" s="469"/>
      <c r="D382" s="991"/>
      <c r="E382" s="991"/>
      <c r="F382" s="153"/>
      <c r="G382" s="842" t="s">
        <v>2</v>
      </c>
      <c r="H382" s="992" t="s">
        <v>0</v>
      </c>
      <c r="I382" s="992"/>
      <c r="J382" s="123"/>
      <c r="K382" s="842" t="s">
        <v>1</v>
      </c>
    </row>
    <row r="383" spans="1:16">
      <c r="C383" s="153"/>
      <c r="D383" s="153"/>
      <c r="E383" s="470"/>
      <c r="F383" s="993" t="s">
        <v>703</v>
      </c>
      <c r="G383" s="993"/>
      <c r="H383" s="993"/>
      <c r="I383" s="123"/>
      <c r="J383" s="123"/>
      <c r="K383" s="123"/>
    </row>
    <row r="384" spans="1:16">
      <c r="C384" s="989" t="s">
        <v>704</v>
      </c>
      <c r="D384" s="989"/>
      <c r="E384" s="989"/>
      <c r="F384" s="989"/>
      <c r="G384" s="984"/>
      <c r="H384" s="984"/>
      <c r="I384" s="984"/>
      <c r="J384" s="124"/>
      <c r="K384" s="843"/>
    </row>
    <row r="385" spans="3:11">
      <c r="C385" s="469"/>
      <c r="D385" s="994"/>
      <c r="E385" s="994"/>
      <c r="F385" s="470"/>
      <c r="G385" s="842" t="s">
        <v>2</v>
      </c>
      <c r="H385" s="992" t="s">
        <v>0</v>
      </c>
      <c r="I385" s="992"/>
      <c r="J385" s="123"/>
      <c r="K385" s="842" t="s">
        <v>1</v>
      </c>
    </row>
    <row r="386" spans="3:11">
      <c r="C386" s="983" t="s">
        <v>705</v>
      </c>
      <c r="D386" s="983"/>
      <c r="E386" s="983"/>
      <c r="F386" s="983"/>
      <c r="G386" s="984"/>
      <c r="H386" s="984"/>
      <c r="I386" s="984"/>
      <c r="J386" s="124"/>
      <c r="K386" s="843"/>
    </row>
    <row r="387" spans="3:11">
      <c r="C387" s="469"/>
      <c r="D387" s="994"/>
      <c r="E387" s="994"/>
      <c r="F387" s="470"/>
      <c r="G387" s="842" t="s">
        <v>2</v>
      </c>
      <c r="H387" s="992" t="s">
        <v>0</v>
      </c>
      <c r="I387" s="992"/>
      <c r="J387" s="123"/>
      <c r="K387" s="842" t="s">
        <v>1</v>
      </c>
    </row>
    <row r="388" spans="3:11">
      <c r="C388" s="989" t="s">
        <v>706</v>
      </c>
      <c r="D388" s="989"/>
      <c r="E388" s="989"/>
      <c r="F388" s="989"/>
      <c r="G388" s="843"/>
      <c r="H388" s="995"/>
      <c r="I388" s="995"/>
      <c r="J388" s="124"/>
      <c r="K388" s="843"/>
    </row>
    <row r="389" spans="3:11">
      <c r="C389" s="469"/>
      <c r="D389" s="994"/>
      <c r="E389" s="994"/>
      <c r="F389" s="470"/>
      <c r="G389" s="842" t="s">
        <v>2</v>
      </c>
      <c r="H389" s="992" t="s">
        <v>0</v>
      </c>
      <c r="I389" s="992"/>
      <c r="J389" s="123"/>
      <c r="K389" s="842" t="s">
        <v>1</v>
      </c>
    </row>
  </sheetData>
  <mergeCells count="52">
    <mergeCell ref="D389:E389"/>
    <mergeCell ref="H389:I389"/>
    <mergeCell ref="C386:F386"/>
    <mergeCell ref="G386:I386"/>
    <mergeCell ref="D387:E387"/>
    <mergeCell ref="H387:I387"/>
    <mergeCell ref="C388:F388"/>
    <mergeCell ref="H388:I388"/>
    <mergeCell ref="F383:H383"/>
    <mergeCell ref="C384:F384"/>
    <mergeCell ref="G384:I384"/>
    <mergeCell ref="D385:E385"/>
    <mergeCell ref="H385:I385"/>
    <mergeCell ref="F380:G380"/>
    <mergeCell ref="C381:F381"/>
    <mergeCell ref="G381:H381"/>
    <mergeCell ref="D382:E382"/>
    <mergeCell ref="H382:I382"/>
    <mergeCell ref="F18:G18"/>
    <mergeCell ref="H18:H19"/>
    <mergeCell ref="I18:J18"/>
    <mergeCell ref="A21:O21"/>
    <mergeCell ref="A82:O82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D18:D19"/>
    <mergeCell ref="E18:E19"/>
    <mergeCell ref="A10:D10"/>
    <mergeCell ref="E10:O10"/>
    <mergeCell ref="A11:D11"/>
    <mergeCell ref="E11:O11"/>
    <mergeCell ref="A12:D12"/>
    <mergeCell ref="E12:O12"/>
    <mergeCell ref="A9:D9"/>
    <mergeCell ref="E9:O9"/>
    <mergeCell ref="A3:D3"/>
    <mergeCell ref="A4:C4"/>
    <mergeCell ref="E5:L5"/>
    <mergeCell ref="E6:L6"/>
    <mergeCell ref="E7:L7"/>
  </mergeCells>
  <hyperlinks>
    <hyperlink ref="E12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63"/>
  <sheetViews>
    <sheetView tabSelected="1" workbookViewId="0">
      <selection activeCell="C145" sqref="C145"/>
    </sheetView>
  </sheetViews>
  <sheetFormatPr defaultRowHeight="12.75"/>
  <cols>
    <col min="1" max="1" width="4.5703125" style="5" customWidth="1"/>
    <col min="2" max="2" width="8.5703125" style="5" customWidth="1"/>
    <col min="3" max="3" width="12.85546875" style="5" customWidth="1"/>
    <col min="4" max="4" width="49.28515625" style="5" customWidth="1"/>
    <col min="5" max="5" width="32.28515625" style="5" customWidth="1"/>
    <col min="6" max="7" width="15.42578125" style="5" customWidth="1"/>
    <col min="8" max="8" width="16.7109375" style="5" customWidth="1"/>
    <col min="9" max="9" width="17.85546875" style="5" hidden="1" customWidth="1"/>
    <col min="10" max="10" width="18.7109375" style="5" hidden="1" customWidth="1"/>
    <col min="11" max="11" width="10.7109375" style="5" customWidth="1"/>
    <col min="12" max="12" width="20" style="5" customWidth="1"/>
    <col min="13" max="13" width="15.28515625" style="5" customWidth="1"/>
    <col min="14" max="14" width="8.7109375" style="5" customWidth="1"/>
    <col min="15" max="15" width="13.5703125" style="5" customWidth="1"/>
    <col min="16" max="17" width="9.140625" style="5" customWidth="1"/>
    <col min="18" max="16384" width="9.140625" style="5"/>
  </cols>
  <sheetData>
    <row r="1" spans="1:15" ht="15.75">
      <c r="A1" s="2"/>
      <c r="B1" s="2"/>
      <c r="C1" s="2"/>
      <c r="D1" s="2"/>
      <c r="E1" s="2"/>
      <c r="F1" s="777"/>
      <c r="G1" s="769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777"/>
      <c r="G2" s="769"/>
      <c r="H2" s="2"/>
      <c r="I2" s="2"/>
      <c r="J2" s="2"/>
      <c r="K2" s="109"/>
      <c r="L2" s="778"/>
      <c r="M2" s="4"/>
      <c r="N2" s="4"/>
      <c r="O2" s="4"/>
    </row>
    <row r="3" spans="1:15" ht="20.25">
      <c r="A3" s="1"/>
      <c r="B3" s="1"/>
      <c r="C3" s="1"/>
      <c r="D3" s="861"/>
      <c r="E3" s="2"/>
      <c r="F3" s="777"/>
      <c r="G3" s="769"/>
      <c r="H3" s="472"/>
      <c r="I3" s="2"/>
      <c r="J3" s="2"/>
      <c r="K3" s="779"/>
      <c r="L3" s="778"/>
      <c r="M3" s="4"/>
      <c r="N3" s="4"/>
      <c r="O3" s="4"/>
    </row>
    <row r="4" spans="1:15" ht="20.25">
      <c r="A4" s="862"/>
      <c r="B4" s="862"/>
      <c r="C4" s="862"/>
      <c r="D4" s="2"/>
      <c r="E4" s="2"/>
      <c r="F4" s="777"/>
      <c r="G4" s="769"/>
      <c r="H4" s="2"/>
      <c r="I4" s="2"/>
      <c r="J4" s="2"/>
      <c r="K4" s="3"/>
      <c r="L4" s="4"/>
      <c r="M4" s="4"/>
      <c r="N4" s="4"/>
      <c r="O4" s="4"/>
    </row>
    <row r="5" spans="1:15" ht="20.25">
      <c r="A5" s="122"/>
      <c r="B5" s="122"/>
      <c r="C5" s="122"/>
      <c r="D5" s="2"/>
      <c r="E5" s="2"/>
      <c r="F5" s="777"/>
      <c r="G5" s="769"/>
      <c r="H5" s="2"/>
      <c r="I5" s="2"/>
      <c r="J5" s="2"/>
      <c r="K5" s="3"/>
      <c r="L5" s="4"/>
      <c r="M5" s="4"/>
      <c r="N5" s="4"/>
      <c r="O5" s="4"/>
    </row>
    <row r="6" spans="1:15" ht="18">
      <c r="A6" s="16"/>
      <c r="B6" s="16"/>
      <c r="C6" s="16"/>
      <c r="D6" s="2"/>
      <c r="E6" s="863" t="s">
        <v>32</v>
      </c>
      <c r="F6" s="863"/>
      <c r="G6" s="863"/>
      <c r="H6" s="863"/>
      <c r="I6" s="863"/>
      <c r="J6" s="863"/>
      <c r="K6" s="863"/>
      <c r="L6" s="863"/>
      <c r="M6" s="15"/>
      <c r="N6" s="15"/>
      <c r="O6" s="15"/>
    </row>
    <row r="7" spans="1:15" ht="15.75">
      <c r="A7" s="2"/>
      <c r="B7" s="2"/>
      <c r="C7" s="2"/>
      <c r="D7" s="2"/>
      <c r="E7" s="863" t="s">
        <v>33</v>
      </c>
      <c r="F7" s="863"/>
      <c r="G7" s="863"/>
      <c r="H7" s="863"/>
      <c r="I7" s="863"/>
      <c r="J7" s="863"/>
      <c r="K7" s="863"/>
      <c r="L7" s="863"/>
      <c r="M7" s="15"/>
      <c r="N7" s="15"/>
      <c r="O7" s="15"/>
    </row>
    <row r="8" spans="1:15" ht="18">
      <c r="A8" s="20"/>
      <c r="B8" s="20"/>
      <c r="C8" s="20"/>
      <c r="D8" s="20"/>
      <c r="E8" s="863" t="s">
        <v>1124</v>
      </c>
      <c r="F8" s="863"/>
      <c r="G8" s="863"/>
      <c r="H8" s="863"/>
      <c r="I8" s="863"/>
      <c r="J8" s="863"/>
      <c r="K8" s="863"/>
      <c r="L8" s="863"/>
      <c r="M8" s="17"/>
      <c r="N8" s="17"/>
      <c r="O8" s="17"/>
    </row>
    <row r="9" spans="1:15" ht="18">
      <c r="A9" s="19"/>
      <c r="B9" s="19"/>
      <c r="C9" s="19"/>
      <c r="D9" s="19"/>
      <c r="E9" s="19"/>
      <c r="F9" s="19"/>
      <c r="G9" s="21"/>
      <c r="H9" s="21"/>
      <c r="I9" s="21"/>
      <c r="J9" s="21"/>
      <c r="K9" s="21"/>
      <c r="L9" s="21"/>
      <c r="M9" s="6"/>
      <c r="N9" s="6"/>
      <c r="O9" s="6"/>
    </row>
    <row r="10" spans="1:15" ht="15">
      <c r="A10" s="864" t="s">
        <v>21</v>
      </c>
      <c r="B10" s="865"/>
      <c r="C10" s="865"/>
      <c r="D10" s="865"/>
      <c r="E10" s="996" t="s">
        <v>1720</v>
      </c>
      <c r="F10" s="997"/>
      <c r="G10" s="997"/>
      <c r="H10" s="997"/>
      <c r="I10" s="997"/>
      <c r="J10" s="997"/>
      <c r="K10" s="997"/>
      <c r="L10" s="997"/>
      <c r="M10" s="997"/>
      <c r="N10" s="997"/>
      <c r="O10" s="998"/>
    </row>
    <row r="11" spans="1:15" ht="15">
      <c r="A11" s="864" t="s">
        <v>22</v>
      </c>
      <c r="B11" s="865"/>
      <c r="C11" s="865"/>
      <c r="D11" s="865"/>
      <c r="E11" s="996" t="s">
        <v>1721</v>
      </c>
      <c r="F11" s="997"/>
      <c r="G11" s="997"/>
      <c r="H11" s="997"/>
      <c r="I11" s="997"/>
      <c r="J11" s="997"/>
      <c r="K11" s="997"/>
      <c r="L11" s="997"/>
      <c r="M11" s="997"/>
      <c r="N11" s="997"/>
      <c r="O11" s="998"/>
    </row>
    <row r="12" spans="1:15" ht="15">
      <c r="A12" s="864" t="s">
        <v>23</v>
      </c>
      <c r="B12" s="865"/>
      <c r="C12" s="865"/>
      <c r="D12" s="865"/>
      <c r="E12" s="996" t="s">
        <v>1722</v>
      </c>
      <c r="F12" s="997"/>
      <c r="G12" s="997"/>
      <c r="H12" s="997"/>
      <c r="I12" s="997"/>
      <c r="J12" s="997"/>
      <c r="K12" s="997"/>
      <c r="L12" s="997"/>
      <c r="M12" s="997"/>
      <c r="N12" s="997"/>
      <c r="O12" s="998"/>
    </row>
    <row r="13" spans="1:15" ht="15">
      <c r="A13" s="864" t="s">
        <v>24</v>
      </c>
      <c r="B13" s="865"/>
      <c r="C13" s="865"/>
      <c r="D13" s="865"/>
      <c r="E13" s="999" t="s">
        <v>1723</v>
      </c>
      <c r="F13" s="997"/>
      <c r="G13" s="997"/>
      <c r="H13" s="997"/>
      <c r="I13" s="997"/>
      <c r="J13" s="997"/>
      <c r="K13" s="997"/>
      <c r="L13" s="997"/>
      <c r="M13" s="997"/>
      <c r="N13" s="997"/>
      <c r="O13" s="998"/>
    </row>
    <row r="14" spans="1:15" ht="15">
      <c r="A14" s="864" t="s">
        <v>25</v>
      </c>
      <c r="B14" s="865"/>
      <c r="C14" s="865"/>
      <c r="D14" s="865"/>
      <c r="E14" s="996">
        <v>7714734225</v>
      </c>
      <c r="F14" s="997"/>
      <c r="G14" s="997"/>
      <c r="H14" s="997"/>
      <c r="I14" s="997"/>
      <c r="J14" s="997"/>
      <c r="K14" s="997"/>
      <c r="L14" s="997"/>
      <c r="M14" s="997"/>
      <c r="N14" s="997"/>
      <c r="O14" s="998"/>
    </row>
    <row r="15" spans="1:15" ht="15">
      <c r="A15" s="864" t="s">
        <v>26</v>
      </c>
      <c r="B15" s="865"/>
      <c r="C15" s="865"/>
      <c r="D15" s="865"/>
      <c r="E15" s="996">
        <v>561445001</v>
      </c>
      <c r="F15" s="997"/>
      <c r="G15" s="997"/>
      <c r="H15" s="997"/>
      <c r="I15" s="997"/>
      <c r="J15" s="997"/>
      <c r="K15" s="997"/>
      <c r="L15" s="997"/>
      <c r="M15" s="997"/>
      <c r="N15" s="997"/>
      <c r="O15" s="998"/>
    </row>
    <row r="16" spans="1:15" ht="15">
      <c r="A16" s="872" t="s">
        <v>27</v>
      </c>
      <c r="B16" s="872"/>
      <c r="C16" s="872"/>
      <c r="D16" s="872"/>
      <c r="E16" s="996">
        <v>45277553000</v>
      </c>
      <c r="F16" s="997"/>
      <c r="G16" s="997"/>
      <c r="H16" s="997"/>
      <c r="I16" s="997"/>
      <c r="J16" s="997"/>
      <c r="K16" s="997"/>
      <c r="L16" s="997"/>
      <c r="M16" s="997"/>
      <c r="N16" s="997"/>
      <c r="O16" s="998"/>
    </row>
    <row r="17" spans="1:16" ht="18">
      <c r="A17" s="127"/>
      <c r="B17" s="127"/>
      <c r="C17" s="127"/>
      <c r="D17" s="127"/>
      <c r="E17" s="19"/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1:16" ht="12.75" customHeight="1">
      <c r="A18" s="873" t="s">
        <v>4</v>
      </c>
      <c r="B18" s="873" t="s">
        <v>5</v>
      </c>
      <c r="C18" s="873" t="s">
        <v>6</v>
      </c>
      <c r="D18" s="876" t="s">
        <v>28</v>
      </c>
      <c r="E18" s="877"/>
      <c r="F18" s="877"/>
      <c r="G18" s="877"/>
      <c r="H18" s="877"/>
      <c r="I18" s="877"/>
      <c r="J18" s="877"/>
      <c r="K18" s="877"/>
      <c r="L18" s="877"/>
      <c r="M18" s="878"/>
      <c r="N18" s="873" t="s">
        <v>19</v>
      </c>
      <c r="O18" s="879" t="s">
        <v>20</v>
      </c>
    </row>
    <row r="19" spans="1:16" s="7" customFormat="1">
      <c r="A19" s="874"/>
      <c r="B19" s="874"/>
      <c r="C19" s="874"/>
      <c r="D19" s="892" t="s">
        <v>7</v>
      </c>
      <c r="E19" s="879" t="s">
        <v>8</v>
      </c>
      <c r="F19" s="883" t="s">
        <v>9</v>
      </c>
      <c r="G19" s="884"/>
      <c r="H19" s="879" t="s">
        <v>12</v>
      </c>
      <c r="I19" s="883" t="s">
        <v>13</v>
      </c>
      <c r="J19" s="884"/>
      <c r="K19" s="873" t="s">
        <v>30</v>
      </c>
      <c r="L19" s="883" t="s">
        <v>16</v>
      </c>
      <c r="M19" s="884"/>
      <c r="N19" s="874"/>
      <c r="O19" s="875"/>
    </row>
    <row r="20" spans="1:16" s="7" customFormat="1" ht="63.75">
      <c r="A20" s="875"/>
      <c r="B20" s="875"/>
      <c r="C20" s="875"/>
      <c r="D20" s="893"/>
      <c r="E20" s="894"/>
      <c r="F20" s="129" t="s">
        <v>10</v>
      </c>
      <c r="G20" s="130" t="s">
        <v>11</v>
      </c>
      <c r="H20" s="894"/>
      <c r="I20" s="131" t="s">
        <v>14</v>
      </c>
      <c r="J20" s="131" t="s">
        <v>15</v>
      </c>
      <c r="K20" s="895"/>
      <c r="L20" s="131" t="s">
        <v>17</v>
      </c>
      <c r="M20" s="129" t="s">
        <v>18</v>
      </c>
      <c r="N20" s="875"/>
      <c r="O20" s="132" t="s">
        <v>31</v>
      </c>
    </row>
    <row r="21" spans="1:16" s="9" customForma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</row>
    <row r="22" spans="1:16" s="9" customFormat="1" ht="12.75" customHeight="1">
      <c r="A22" s="960" t="s">
        <v>153</v>
      </c>
      <c r="B22" s="961"/>
      <c r="C22" s="961"/>
      <c r="D22" s="961"/>
      <c r="E22" s="961"/>
      <c r="F22" s="961"/>
      <c r="G22" s="961"/>
      <c r="H22" s="961"/>
      <c r="I22" s="961"/>
      <c r="J22" s="961"/>
      <c r="K22" s="961"/>
      <c r="L22" s="961"/>
      <c r="M22" s="961"/>
      <c r="N22" s="961"/>
      <c r="O22" s="961"/>
    </row>
    <row r="23" spans="1:16" s="9" customFormat="1">
      <c r="A23" s="459">
        <v>1</v>
      </c>
      <c r="B23" s="780" t="s">
        <v>53</v>
      </c>
      <c r="C23" s="331">
        <v>1725530</v>
      </c>
      <c r="D23" s="460" t="s">
        <v>1724</v>
      </c>
      <c r="E23" s="459" t="s">
        <v>753</v>
      </c>
      <c r="F23" s="9">
        <v>166</v>
      </c>
      <c r="G23" s="459" t="s">
        <v>41</v>
      </c>
      <c r="H23" s="459">
        <v>180</v>
      </c>
      <c r="I23" s="459"/>
      <c r="J23" s="459" t="s">
        <v>1725</v>
      </c>
      <c r="K23" s="823">
        <v>4356</v>
      </c>
      <c r="L23" s="781">
        <v>41275</v>
      </c>
      <c r="M23" s="781">
        <v>41306</v>
      </c>
      <c r="N23" s="459" t="s">
        <v>799</v>
      </c>
      <c r="O23" s="459" t="s">
        <v>58</v>
      </c>
    </row>
    <row r="24" spans="1:16" s="9" customFormat="1" ht="25.5">
      <c r="A24" s="459">
        <v>2</v>
      </c>
      <c r="B24" s="780" t="s">
        <v>53</v>
      </c>
      <c r="C24" s="331">
        <v>2320341</v>
      </c>
      <c r="D24" s="460" t="s">
        <v>1726</v>
      </c>
      <c r="E24" s="459" t="s">
        <v>753</v>
      </c>
      <c r="F24" s="791">
        <v>166</v>
      </c>
      <c r="G24" s="459" t="s">
        <v>41</v>
      </c>
      <c r="H24" s="459">
        <v>2500</v>
      </c>
      <c r="I24" s="459"/>
      <c r="J24" s="459" t="s">
        <v>1725</v>
      </c>
      <c r="K24" s="823">
        <v>183000</v>
      </c>
      <c r="L24" s="781">
        <v>41275</v>
      </c>
      <c r="M24" s="781">
        <v>41334</v>
      </c>
      <c r="N24" s="459" t="s">
        <v>799</v>
      </c>
      <c r="O24" s="459" t="s">
        <v>57</v>
      </c>
    </row>
    <row r="25" spans="1:16" s="9" customFormat="1">
      <c r="A25" s="459">
        <v>3</v>
      </c>
      <c r="B25" s="780" t="s">
        <v>53</v>
      </c>
      <c r="C25" s="331">
        <v>2320831</v>
      </c>
      <c r="D25" s="460" t="s">
        <v>1727</v>
      </c>
      <c r="E25" s="459" t="s">
        <v>753</v>
      </c>
      <c r="F25" s="791">
        <v>166</v>
      </c>
      <c r="G25" s="459" t="s">
        <v>41</v>
      </c>
      <c r="H25" s="459">
        <v>137</v>
      </c>
      <c r="I25" s="459"/>
      <c r="J25" s="459" t="s">
        <v>1725</v>
      </c>
      <c r="K25" s="823">
        <v>10894</v>
      </c>
      <c r="L25" s="781">
        <v>41275</v>
      </c>
      <c r="M25" s="781">
        <v>41306</v>
      </c>
      <c r="N25" s="459" t="s">
        <v>799</v>
      </c>
      <c r="O25" s="459" t="s">
        <v>58</v>
      </c>
    </row>
    <row r="26" spans="1:16" s="9" customFormat="1">
      <c r="A26" s="459">
        <v>4</v>
      </c>
      <c r="B26" s="780" t="s">
        <v>53</v>
      </c>
      <c r="C26" s="724">
        <v>3190000</v>
      </c>
      <c r="D26" s="797" t="s">
        <v>1728</v>
      </c>
      <c r="E26" s="549" t="s">
        <v>753</v>
      </c>
      <c r="F26" s="791">
        <v>796</v>
      </c>
      <c r="G26" s="789" t="s">
        <v>46</v>
      </c>
      <c r="H26" s="793">
        <v>184</v>
      </c>
      <c r="I26" s="788"/>
      <c r="J26" s="459" t="s">
        <v>1725</v>
      </c>
      <c r="K26" s="823">
        <v>33648</v>
      </c>
      <c r="L26" s="781">
        <v>41275</v>
      </c>
      <c r="M26" s="781">
        <v>41334</v>
      </c>
      <c r="N26" s="459" t="s">
        <v>799</v>
      </c>
      <c r="O26" s="459" t="s">
        <v>58</v>
      </c>
    </row>
    <row r="27" spans="1:16" s="9" customFormat="1">
      <c r="A27" s="459">
        <v>5</v>
      </c>
      <c r="B27" s="780" t="s">
        <v>53</v>
      </c>
      <c r="C27" s="331">
        <v>3130000</v>
      </c>
      <c r="D27" s="821" t="s">
        <v>1729</v>
      </c>
      <c r="E27" s="459" t="s">
        <v>753</v>
      </c>
      <c r="F27" s="806" t="s">
        <v>1198</v>
      </c>
      <c r="G27" s="789" t="s">
        <v>1730</v>
      </c>
      <c r="H27" s="793">
        <v>200</v>
      </c>
      <c r="I27" s="788"/>
      <c r="J27" s="459"/>
      <c r="K27" s="823">
        <v>10000</v>
      </c>
      <c r="L27" s="781">
        <v>41275</v>
      </c>
      <c r="M27" s="781">
        <v>41334</v>
      </c>
      <c r="N27" s="459" t="s">
        <v>799</v>
      </c>
      <c r="O27" s="781" t="s">
        <v>58</v>
      </c>
    </row>
    <row r="28" spans="1:16" s="9" customFormat="1">
      <c r="A28" s="459">
        <v>6</v>
      </c>
      <c r="B28" s="780" t="s">
        <v>53</v>
      </c>
      <c r="C28" s="331">
        <v>3130000</v>
      </c>
      <c r="D28" s="822" t="s">
        <v>1731</v>
      </c>
      <c r="E28" s="459" t="s">
        <v>753</v>
      </c>
      <c r="F28" s="806" t="s">
        <v>1198</v>
      </c>
      <c r="G28" s="789" t="s">
        <v>1732</v>
      </c>
      <c r="H28" s="793">
        <v>100</v>
      </c>
      <c r="I28" s="788"/>
      <c r="J28" s="459"/>
      <c r="K28" s="823">
        <v>4900</v>
      </c>
      <c r="L28" s="781">
        <v>41275</v>
      </c>
      <c r="M28" s="781">
        <v>41334</v>
      </c>
      <c r="N28" s="459" t="s">
        <v>799</v>
      </c>
      <c r="O28" s="781" t="s">
        <v>58</v>
      </c>
    </row>
    <row r="29" spans="1:16" s="9" customFormat="1">
      <c r="A29" s="459">
        <v>7</v>
      </c>
      <c r="B29" s="780" t="s">
        <v>53</v>
      </c>
      <c r="C29" s="724">
        <v>3131010</v>
      </c>
      <c r="D29" s="821" t="s">
        <v>1733</v>
      </c>
      <c r="E29" s="459" t="s">
        <v>753</v>
      </c>
      <c r="F29" s="806" t="s">
        <v>1198</v>
      </c>
      <c r="G29" s="789" t="s">
        <v>1732</v>
      </c>
      <c r="H29" s="793">
        <v>1500</v>
      </c>
      <c r="I29" s="788"/>
      <c r="J29" s="459"/>
      <c r="K29" s="823">
        <v>49500</v>
      </c>
      <c r="L29" s="781">
        <v>41275</v>
      </c>
      <c r="M29" s="781">
        <v>41334</v>
      </c>
      <c r="N29" s="459" t="s">
        <v>799</v>
      </c>
      <c r="O29" s="781" t="s">
        <v>58</v>
      </c>
    </row>
    <row r="30" spans="1:16" s="9" customFormat="1">
      <c r="A30" s="459">
        <v>8</v>
      </c>
      <c r="B30" s="780" t="s">
        <v>53</v>
      </c>
      <c r="C30" s="724">
        <v>3131010</v>
      </c>
      <c r="D30" s="822" t="s">
        <v>1734</v>
      </c>
      <c r="E30" s="459" t="s">
        <v>753</v>
      </c>
      <c r="F30" s="806" t="s">
        <v>1198</v>
      </c>
      <c r="G30" s="789" t="s">
        <v>1732</v>
      </c>
      <c r="H30" s="793">
        <v>1500</v>
      </c>
      <c r="I30" s="788"/>
      <c r="J30" s="459"/>
      <c r="K30" s="823">
        <v>37000</v>
      </c>
      <c r="L30" s="781">
        <v>41275</v>
      </c>
      <c r="M30" s="781">
        <v>41334</v>
      </c>
      <c r="N30" s="459" t="s">
        <v>799</v>
      </c>
      <c r="O30" s="781" t="s">
        <v>58</v>
      </c>
    </row>
    <row r="31" spans="1:16" s="9" customFormat="1">
      <c r="A31" s="459">
        <v>9</v>
      </c>
      <c r="B31" s="780" t="s">
        <v>53</v>
      </c>
      <c r="C31" s="331">
        <v>2930429</v>
      </c>
      <c r="D31" s="460" t="s">
        <v>1735</v>
      </c>
      <c r="E31" s="459" t="s">
        <v>753</v>
      </c>
      <c r="F31" s="788">
        <v>796</v>
      </c>
      <c r="G31" s="815" t="s">
        <v>37</v>
      </c>
      <c r="H31" s="459">
        <v>140</v>
      </c>
      <c r="I31" s="799"/>
      <c r="J31" s="816"/>
      <c r="K31" s="824">
        <v>10400</v>
      </c>
      <c r="L31" s="781">
        <v>41275</v>
      </c>
      <c r="M31" s="781">
        <v>41334</v>
      </c>
      <c r="N31" s="459" t="s">
        <v>799</v>
      </c>
      <c r="O31" s="781" t="s">
        <v>58</v>
      </c>
      <c r="P31" s="782"/>
    </row>
    <row r="32" spans="1:16" s="9" customFormat="1">
      <c r="A32" s="459">
        <v>10</v>
      </c>
      <c r="B32" s="780" t="s">
        <v>53</v>
      </c>
      <c r="C32" s="724">
        <v>3190000</v>
      </c>
      <c r="D32" s="797" t="s">
        <v>1736</v>
      </c>
      <c r="E32" s="549" t="s">
        <v>753</v>
      </c>
      <c r="F32" s="788">
        <v>796</v>
      </c>
      <c r="G32" s="789" t="s">
        <v>46</v>
      </c>
      <c r="H32" s="793">
        <v>46</v>
      </c>
      <c r="I32" s="788"/>
      <c r="J32" s="459" t="s">
        <v>1725</v>
      </c>
      <c r="K32" s="823">
        <v>190000</v>
      </c>
      <c r="L32" s="781">
        <v>41275</v>
      </c>
      <c r="M32" s="781">
        <v>41334</v>
      </c>
      <c r="N32" s="459" t="s">
        <v>799</v>
      </c>
      <c r="O32" s="459" t="s">
        <v>58</v>
      </c>
    </row>
    <row r="33" spans="1:16" s="9" customFormat="1">
      <c r="A33" s="459">
        <v>11</v>
      </c>
      <c r="B33" s="780" t="s">
        <v>53</v>
      </c>
      <c r="C33" s="724">
        <v>3150030</v>
      </c>
      <c r="D33" s="460" t="s">
        <v>1737</v>
      </c>
      <c r="E33" s="459" t="s">
        <v>753</v>
      </c>
      <c r="F33" s="788">
        <v>796</v>
      </c>
      <c r="G33" s="789" t="s">
        <v>37</v>
      </c>
      <c r="H33" s="793">
        <v>27</v>
      </c>
      <c r="I33" s="788"/>
      <c r="J33" s="459"/>
      <c r="K33" s="823">
        <v>82000</v>
      </c>
      <c r="L33" s="781">
        <v>41275</v>
      </c>
      <c r="M33" s="781">
        <v>41334</v>
      </c>
      <c r="N33" s="459" t="s">
        <v>799</v>
      </c>
      <c r="O33" s="459" t="s">
        <v>58</v>
      </c>
    </row>
    <row r="34" spans="1:16" s="9" customFormat="1">
      <c r="A34" s="459">
        <v>12</v>
      </c>
      <c r="B34" s="780" t="s">
        <v>53</v>
      </c>
      <c r="C34" s="724">
        <v>3150000</v>
      </c>
      <c r="D34" s="460" t="s">
        <v>1738</v>
      </c>
      <c r="E34" s="459" t="s">
        <v>753</v>
      </c>
      <c r="F34" s="788">
        <v>796</v>
      </c>
      <c r="G34" s="789" t="s">
        <v>37</v>
      </c>
      <c r="H34" s="793">
        <v>920</v>
      </c>
      <c r="I34" s="788"/>
      <c r="J34" s="459"/>
      <c r="K34" s="823">
        <v>79000</v>
      </c>
      <c r="L34" s="781">
        <v>41275</v>
      </c>
      <c r="M34" s="781">
        <v>41334</v>
      </c>
      <c r="N34" s="459" t="s">
        <v>799</v>
      </c>
      <c r="O34" s="459" t="s">
        <v>58</v>
      </c>
    </row>
    <row r="35" spans="1:16" s="9" customFormat="1" ht="38.25">
      <c r="A35" s="459">
        <v>13</v>
      </c>
      <c r="B35" s="780" t="s">
        <v>53</v>
      </c>
      <c r="C35" s="724">
        <v>3020000</v>
      </c>
      <c r="D35" s="797" t="s">
        <v>1739</v>
      </c>
      <c r="E35" s="459" t="s">
        <v>753</v>
      </c>
      <c r="F35" s="788">
        <v>796</v>
      </c>
      <c r="G35" s="789" t="s">
        <v>37</v>
      </c>
      <c r="H35" s="793">
        <v>12</v>
      </c>
      <c r="I35" s="788"/>
      <c r="J35" s="459"/>
      <c r="K35" s="823">
        <v>3600</v>
      </c>
      <c r="L35" s="781">
        <v>41275</v>
      </c>
      <c r="M35" s="781" t="s">
        <v>1740</v>
      </c>
      <c r="N35" s="459" t="s">
        <v>799</v>
      </c>
      <c r="O35" s="459" t="s">
        <v>58</v>
      </c>
    </row>
    <row r="36" spans="1:16" s="9" customFormat="1" ht="25.5">
      <c r="A36" s="459">
        <v>14</v>
      </c>
      <c r="B36" s="780" t="s">
        <v>53</v>
      </c>
      <c r="C36" s="724">
        <v>752340</v>
      </c>
      <c r="D36" s="460" t="s">
        <v>1741</v>
      </c>
      <c r="E36" s="459" t="s">
        <v>1742</v>
      </c>
      <c r="F36" s="788">
        <v>839</v>
      </c>
      <c r="G36" s="815" t="s">
        <v>454</v>
      </c>
      <c r="H36" s="459">
        <v>1</v>
      </c>
      <c r="I36" s="799"/>
      <c r="J36" s="816"/>
      <c r="K36" s="824">
        <v>314150</v>
      </c>
      <c r="L36" s="781">
        <v>41275</v>
      </c>
      <c r="M36" s="781" t="s">
        <v>1743</v>
      </c>
      <c r="N36" s="781" t="s">
        <v>56</v>
      </c>
      <c r="O36" s="781" t="s">
        <v>58</v>
      </c>
      <c r="P36" s="782"/>
    </row>
    <row r="37" spans="1:16" s="9" customFormat="1">
      <c r="A37" s="459">
        <v>15</v>
      </c>
      <c r="B37" s="780" t="s">
        <v>53</v>
      </c>
      <c r="C37" s="724">
        <v>9010020</v>
      </c>
      <c r="D37" s="460" t="s">
        <v>1744</v>
      </c>
      <c r="E37" s="459" t="s">
        <v>1742</v>
      </c>
      <c r="F37" s="788">
        <v>796</v>
      </c>
      <c r="G37" s="815" t="s">
        <v>37</v>
      </c>
      <c r="H37" s="459">
        <v>1</v>
      </c>
      <c r="I37" s="799"/>
      <c r="J37" s="816"/>
      <c r="K37" s="824">
        <v>9750</v>
      </c>
      <c r="L37" s="781">
        <v>41275</v>
      </c>
      <c r="M37" s="781">
        <v>41275</v>
      </c>
      <c r="N37" s="781" t="s">
        <v>465</v>
      </c>
      <c r="O37" s="781" t="s">
        <v>59</v>
      </c>
      <c r="P37" s="782"/>
    </row>
    <row r="38" spans="1:16" s="9" customFormat="1">
      <c r="A38" s="459">
        <v>16</v>
      </c>
      <c r="B38" s="780" t="s">
        <v>53</v>
      </c>
      <c r="C38" s="724">
        <v>7424040</v>
      </c>
      <c r="D38" s="460" t="s">
        <v>1745</v>
      </c>
      <c r="E38" s="459" t="s">
        <v>1742</v>
      </c>
      <c r="F38" s="788">
        <v>839</v>
      </c>
      <c r="G38" s="815" t="s">
        <v>454</v>
      </c>
      <c r="H38" s="459">
        <v>1</v>
      </c>
      <c r="I38" s="799"/>
      <c r="J38" s="816"/>
      <c r="K38" s="824">
        <v>73600</v>
      </c>
      <c r="L38" s="781">
        <v>41275</v>
      </c>
      <c r="M38" s="781" t="s">
        <v>1740</v>
      </c>
      <c r="N38" s="781" t="s">
        <v>465</v>
      </c>
      <c r="O38" s="781" t="s">
        <v>59</v>
      </c>
      <c r="P38" s="782"/>
    </row>
    <row r="39" spans="1:16" s="9" customFormat="1">
      <c r="A39" s="459">
        <v>17</v>
      </c>
      <c r="B39" s="780" t="s">
        <v>53</v>
      </c>
      <c r="C39" s="331">
        <v>8040020</v>
      </c>
      <c r="D39" s="460" t="s">
        <v>1746</v>
      </c>
      <c r="E39" s="459" t="s">
        <v>1742</v>
      </c>
      <c r="F39" s="788">
        <v>792</v>
      </c>
      <c r="G39" s="815" t="s">
        <v>288</v>
      </c>
      <c r="H39" s="459">
        <v>4</v>
      </c>
      <c r="I39" s="799"/>
      <c r="J39" s="816"/>
      <c r="K39" s="824">
        <v>88900</v>
      </c>
      <c r="L39" s="781">
        <v>41275</v>
      </c>
      <c r="M39" s="781" t="s">
        <v>1740</v>
      </c>
      <c r="N39" s="781" t="s">
        <v>465</v>
      </c>
      <c r="O39" s="781" t="s">
        <v>59</v>
      </c>
      <c r="P39" s="782"/>
    </row>
    <row r="40" spans="1:16" s="9" customFormat="1">
      <c r="A40" s="459">
        <v>18</v>
      </c>
      <c r="B40" s="780" t="s">
        <v>53</v>
      </c>
      <c r="C40" s="331">
        <v>6020000</v>
      </c>
      <c r="D40" s="460" t="s">
        <v>1747</v>
      </c>
      <c r="E40" s="459" t="s">
        <v>1742</v>
      </c>
      <c r="F40" s="788">
        <v>961</v>
      </c>
      <c r="G40" s="815" t="s">
        <v>1748</v>
      </c>
      <c r="H40" s="459">
        <v>180</v>
      </c>
      <c r="I40" s="799"/>
      <c r="J40" s="816"/>
      <c r="K40" s="824">
        <v>180000</v>
      </c>
      <c r="L40" s="781">
        <v>41275</v>
      </c>
      <c r="M40" s="781" t="s">
        <v>1740</v>
      </c>
      <c r="N40" s="781" t="s">
        <v>56</v>
      </c>
      <c r="O40" s="781" t="s">
        <v>58</v>
      </c>
      <c r="P40" s="782"/>
    </row>
    <row r="41" spans="1:16" s="9" customFormat="1">
      <c r="A41" s="459">
        <v>19</v>
      </c>
      <c r="B41" s="780" t="s">
        <v>53</v>
      </c>
      <c r="C41" s="317">
        <v>4110000</v>
      </c>
      <c r="D41" s="460" t="s">
        <v>1749</v>
      </c>
      <c r="E41" s="459" t="s">
        <v>1742</v>
      </c>
      <c r="F41" s="788">
        <v>113</v>
      </c>
      <c r="G41" s="815" t="s">
        <v>1750</v>
      </c>
      <c r="H41" s="459"/>
      <c r="I41" s="799"/>
      <c r="J41" s="816"/>
      <c r="K41" s="824">
        <v>414700</v>
      </c>
      <c r="L41" s="781">
        <v>41275</v>
      </c>
      <c r="M41" s="781">
        <v>41275</v>
      </c>
      <c r="N41" s="781" t="s">
        <v>465</v>
      </c>
      <c r="O41" s="781" t="s">
        <v>59</v>
      </c>
      <c r="P41" s="782"/>
    </row>
    <row r="42" spans="1:16" s="9" customFormat="1" ht="25.5">
      <c r="A42" s="459">
        <v>20</v>
      </c>
      <c r="B42" s="780" t="s">
        <v>53</v>
      </c>
      <c r="C42" s="317">
        <v>6420090</v>
      </c>
      <c r="D42" s="460" t="s">
        <v>1751</v>
      </c>
      <c r="E42" s="459" t="s">
        <v>1742</v>
      </c>
      <c r="F42" s="788">
        <v>839</v>
      </c>
      <c r="G42" s="815" t="s">
        <v>454</v>
      </c>
      <c r="H42" s="459">
        <v>1</v>
      </c>
      <c r="I42" s="799"/>
      <c r="J42" s="816"/>
      <c r="K42" s="824">
        <v>581000</v>
      </c>
      <c r="L42" s="781">
        <v>41275</v>
      </c>
      <c r="M42" s="781">
        <v>41275</v>
      </c>
      <c r="N42" s="781" t="s">
        <v>465</v>
      </c>
      <c r="O42" s="781" t="s">
        <v>59</v>
      </c>
      <c r="P42" s="782"/>
    </row>
    <row r="43" spans="1:16" s="9" customFormat="1">
      <c r="A43" s="459">
        <v>21</v>
      </c>
      <c r="B43" s="780" t="s">
        <v>53</v>
      </c>
      <c r="C43" s="317">
        <v>4110000</v>
      </c>
      <c r="D43" s="460" t="s">
        <v>1752</v>
      </c>
      <c r="E43" s="459" t="s">
        <v>1742</v>
      </c>
      <c r="F43" s="788">
        <v>796</v>
      </c>
      <c r="G43" s="815" t="s">
        <v>37</v>
      </c>
      <c r="H43" s="459">
        <v>1</v>
      </c>
      <c r="I43" s="799"/>
      <c r="J43" s="816"/>
      <c r="K43" s="824">
        <v>222400</v>
      </c>
      <c r="L43" s="781">
        <v>41275</v>
      </c>
      <c r="M43" s="781">
        <v>41275</v>
      </c>
      <c r="N43" s="781" t="s">
        <v>465</v>
      </c>
      <c r="O43" s="781" t="s">
        <v>59</v>
      </c>
      <c r="P43" s="782"/>
    </row>
    <row r="44" spans="1:16" s="9" customFormat="1">
      <c r="A44" s="459">
        <v>22</v>
      </c>
      <c r="B44" s="780" t="s">
        <v>53</v>
      </c>
      <c r="C44" s="331">
        <v>7010000</v>
      </c>
      <c r="D44" s="460" t="s">
        <v>1753</v>
      </c>
      <c r="E44" s="459" t="s">
        <v>1742</v>
      </c>
      <c r="F44" s="788">
        <v>796</v>
      </c>
      <c r="G44" s="815" t="s">
        <v>37</v>
      </c>
      <c r="H44" s="459">
        <v>1</v>
      </c>
      <c r="I44" s="799"/>
      <c r="J44" s="816"/>
      <c r="K44" s="824">
        <v>8100000</v>
      </c>
      <c r="L44" s="781">
        <v>41275</v>
      </c>
      <c r="M44" s="781">
        <v>41275</v>
      </c>
      <c r="N44" s="781" t="s">
        <v>465</v>
      </c>
      <c r="O44" s="781" t="s">
        <v>59</v>
      </c>
      <c r="P44" s="782"/>
    </row>
    <row r="45" spans="1:16" s="9" customFormat="1">
      <c r="A45" s="459">
        <v>23</v>
      </c>
      <c r="B45" s="780" t="s">
        <v>53</v>
      </c>
      <c r="C45" s="331">
        <v>2320831</v>
      </c>
      <c r="D45" s="460" t="s">
        <v>1754</v>
      </c>
      <c r="E45" s="459" t="s">
        <v>1742</v>
      </c>
      <c r="F45" s="788">
        <v>112</v>
      </c>
      <c r="G45" s="815" t="s">
        <v>616</v>
      </c>
      <c r="H45" s="459">
        <v>6400</v>
      </c>
      <c r="I45" s="799"/>
      <c r="J45" s="816"/>
      <c r="K45" s="824">
        <v>185000</v>
      </c>
      <c r="L45" s="781">
        <v>41275</v>
      </c>
      <c r="M45" s="781">
        <v>41275</v>
      </c>
      <c r="N45" s="781" t="s">
        <v>56</v>
      </c>
      <c r="O45" s="781" t="s">
        <v>58</v>
      </c>
      <c r="P45" s="782"/>
    </row>
    <row r="46" spans="1:16" s="9" customFormat="1">
      <c r="A46" s="1002" t="s">
        <v>1755</v>
      </c>
      <c r="B46" s="1003"/>
      <c r="C46" s="1003"/>
      <c r="D46" s="1003"/>
      <c r="E46" s="1003"/>
      <c r="F46" s="1003"/>
      <c r="G46" s="1003"/>
      <c r="H46" s="1003"/>
      <c r="I46" s="1003"/>
      <c r="J46" s="1003"/>
      <c r="K46" s="1003"/>
      <c r="L46" s="1003"/>
      <c r="M46" s="1003"/>
      <c r="N46" s="1003"/>
      <c r="O46" s="1004"/>
    </row>
    <row r="47" spans="1:16" s="9" customFormat="1" ht="15">
      <c r="A47" s="962" t="s">
        <v>29</v>
      </c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</row>
    <row r="48" spans="1:16" s="9" customFormat="1" ht="25.5">
      <c r="A48" s="459">
        <v>24</v>
      </c>
      <c r="B48" s="780" t="s">
        <v>53</v>
      </c>
      <c r="C48" s="317">
        <v>4530000</v>
      </c>
      <c r="D48" s="460" t="s">
        <v>1756</v>
      </c>
      <c r="E48" s="459" t="s">
        <v>1742</v>
      </c>
      <c r="F48" s="459">
        <v>796</v>
      </c>
      <c r="G48" s="459" t="s">
        <v>37</v>
      </c>
      <c r="H48" s="459">
        <v>1</v>
      </c>
      <c r="I48" s="459"/>
      <c r="J48" s="459" t="s">
        <v>1725</v>
      </c>
      <c r="K48" s="824">
        <v>591073</v>
      </c>
      <c r="L48" s="781">
        <v>41275</v>
      </c>
      <c r="M48" s="781">
        <v>41395</v>
      </c>
      <c r="N48" s="459" t="s">
        <v>56</v>
      </c>
      <c r="O48" s="459" t="s">
        <v>58</v>
      </c>
    </row>
    <row r="49" spans="1:15" s="9" customFormat="1">
      <c r="A49" s="459">
        <v>25</v>
      </c>
      <c r="B49" s="780" t="s">
        <v>53</v>
      </c>
      <c r="C49" s="317">
        <v>4530000</v>
      </c>
      <c r="D49" s="460" t="s">
        <v>1757</v>
      </c>
      <c r="E49" s="459" t="s">
        <v>1742</v>
      </c>
      <c r="F49" s="459">
        <v>796</v>
      </c>
      <c r="G49" s="459" t="s">
        <v>37</v>
      </c>
      <c r="H49" s="459">
        <v>1</v>
      </c>
      <c r="I49" s="459"/>
      <c r="J49" s="459" t="s">
        <v>1725</v>
      </c>
      <c r="K49" s="824">
        <v>534987</v>
      </c>
      <c r="L49" s="781">
        <v>41306</v>
      </c>
      <c r="M49" s="781">
        <v>41426</v>
      </c>
      <c r="N49" s="459" t="s">
        <v>56</v>
      </c>
      <c r="O49" s="459" t="s">
        <v>58</v>
      </c>
    </row>
    <row r="50" spans="1:15" s="9" customFormat="1" ht="25.5">
      <c r="A50" s="459">
        <v>26</v>
      </c>
      <c r="B50" s="780" t="s">
        <v>53</v>
      </c>
      <c r="C50" s="724">
        <v>3190000</v>
      </c>
      <c r="D50" s="460" t="s">
        <v>1758</v>
      </c>
      <c r="E50" s="459" t="s">
        <v>122</v>
      </c>
      <c r="F50" s="459">
        <v>796</v>
      </c>
      <c r="G50" s="459" t="s">
        <v>37</v>
      </c>
      <c r="H50" s="459">
        <v>17</v>
      </c>
      <c r="I50" s="459"/>
      <c r="J50" s="459"/>
      <c r="K50" s="824">
        <v>259187</v>
      </c>
      <c r="L50" s="781">
        <v>41306</v>
      </c>
      <c r="M50" s="781">
        <v>41395</v>
      </c>
      <c r="N50" s="459" t="s">
        <v>799</v>
      </c>
      <c r="O50" s="459" t="s">
        <v>58</v>
      </c>
    </row>
    <row r="51" spans="1:15" s="9" customFormat="1" ht="25.5">
      <c r="A51" s="459">
        <v>27</v>
      </c>
      <c r="B51" s="780" t="s">
        <v>53</v>
      </c>
      <c r="C51" s="724">
        <v>3190000</v>
      </c>
      <c r="D51" s="460" t="s">
        <v>1759</v>
      </c>
      <c r="E51" s="459" t="s">
        <v>122</v>
      </c>
      <c r="F51" s="459">
        <v>796</v>
      </c>
      <c r="G51" s="459" t="s">
        <v>37</v>
      </c>
      <c r="H51" s="459">
        <v>17</v>
      </c>
      <c r="I51" s="459"/>
      <c r="J51" s="459"/>
      <c r="K51" s="824">
        <v>224377</v>
      </c>
      <c r="L51" s="781">
        <v>41306</v>
      </c>
      <c r="M51" s="781">
        <v>41395</v>
      </c>
      <c r="N51" s="459" t="s">
        <v>799</v>
      </c>
      <c r="O51" s="459" t="s">
        <v>58</v>
      </c>
    </row>
    <row r="52" spans="1:15" s="9" customFormat="1" ht="25.5">
      <c r="A52" s="459">
        <v>28</v>
      </c>
      <c r="B52" s="780" t="s">
        <v>53</v>
      </c>
      <c r="C52" s="724">
        <v>3190000</v>
      </c>
      <c r="D52" s="460" t="s">
        <v>1760</v>
      </c>
      <c r="E52" s="459" t="s">
        <v>122</v>
      </c>
      <c r="F52" s="459">
        <v>796</v>
      </c>
      <c r="G52" s="459" t="s">
        <v>37</v>
      </c>
      <c r="H52" s="459">
        <v>2</v>
      </c>
      <c r="I52" s="459"/>
      <c r="J52" s="459"/>
      <c r="K52" s="824">
        <v>39556</v>
      </c>
      <c r="L52" s="781">
        <v>41306</v>
      </c>
      <c r="M52" s="781">
        <v>41395</v>
      </c>
      <c r="N52" s="459" t="s">
        <v>799</v>
      </c>
      <c r="O52" s="459" t="s">
        <v>58</v>
      </c>
    </row>
    <row r="53" spans="1:15" s="9" customFormat="1">
      <c r="A53" s="459">
        <v>29</v>
      </c>
      <c r="B53" s="780" t="s">
        <v>53</v>
      </c>
      <c r="C53" s="331">
        <v>3130000</v>
      </c>
      <c r="D53" s="460" t="s">
        <v>1761</v>
      </c>
      <c r="E53" s="459" t="s">
        <v>122</v>
      </c>
      <c r="F53" s="780" t="s">
        <v>54</v>
      </c>
      <c r="G53" s="459" t="s">
        <v>802</v>
      </c>
      <c r="H53" s="459">
        <v>1445</v>
      </c>
      <c r="I53" s="459"/>
      <c r="J53" s="459"/>
      <c r="K53" s="824">
        <v>61124</v>
      </c>
      <c r="L53" s="781">
        <v>41306</v>
      </c>
      <c r="M53" s="781">
        <v>41395</v>
      </c>
      <c r="N53" s="459" t="s">
        <v>799</v>
      </c>
      <c r="O53" s="459" t="s">
        <v>58</v>
      </c>
    </row>
    <row r="54" spans="1:15" s="9" customFormat="1">
      <c r="A54" s="459">
        <v>30</v>
      </c>
      <c r="B54" s="780" t="s">
        <v>53</v>
      </c>
      <c r="C54" s="331">
        <v>3130000</v>
      </c>
      <c r="D54" s="460" t="s">
        <v>1762</v>
      </c>
      <c r="E54" s="459" t="s">
        <v>122</v>
      </c>
      <c r="F54" s="780" t="s">
        <v>54</v>
      </c>
      <c r="G54" s="459" t="s">
        <v>802</v>
      </c>
      <c r="H54" s="459">
        <v>1445</v>
      </c>
      <c r="I54" s="459"/>
      <c r="J54" s="459"/>
      <c r="K54" s="824">
        <v>142737</v>
      </c>
      <c r="L54" s="781">
        <v>41306</v>
      </c>
      <c r="M54" s="781">
        <v>41395</v>
      </c>
      <c r="N54" s="459" t="s">
        <v>799</v>
      </c>
      <c r="O54" s="459" t="s">
        <v>58</v>
      </c>
    </row>
    <row r="55" spans="1:15" s="9" customFormat="1">
      <c r="A55" s="459">
        <v>31</v>
      </c>
      <c r="B55" s="780" t="s">
        <v>53</v>
      </c>
      <c r="C55" s="331">
        <v>3130000</v>
      </c>
      <c r="D55" s="460" t="s">
        <v>1763</v>
      </c>
      <c r="E55" s="459" t="s">
        <v>122</v>
      </c>
      <c r="F55" s="780" t="s">
        <v>54</v>
      </c>
      <c r="G55" s="459" t="s">
        <v>802</v>
      </c>
      <c r="H55" s="459">
        <v>560</v>
      </c>
      <c r="I55" s="459"/>
      <c r="J55" s="459"/>
      <c r="K55" s="824">
        <v>80019</v>
      </c>
      <c r="L55" s="781">
        <v>41306</v>
      </c>
      <c r="M55" s="781">
        <v>41395</v>
      </c>
      <c r="N55" s="459" t="s">
        <v>799</v>
      </c>
      <c r="O55" s="459" t="s">
        <v>58</v>
      </c>
    </row>
    <row r="56" spans="1:15" s="9" customFormat="1">
      <c r="A56" s="459">
        <v>32</v>
      </c>
      <c r="B56" s="780" t="s">
        <v>53</v>
      </c>
      <c r="C56" s="331">
        <v>3130000</v>
      </c>
      <c r="D56" s="460" t="s">
        <v>1764</v>
      </c>
      <c r="E56" s="459" t="s">
        <v>122</v>
      </c>
      <c r="F56" s="780" t="s">
        <v>54</v>
      </c>
      <c r="G56" s="459" t="s">
        <v>802</v>
      </c>
      <c r="H56" s="459">
        <v>255</v>
      </c>
      <c r="I56" s="459"/>
      <c r="J56" s="459"/>
      <c r="K56" s="824">
        <v>10251</v>
      </c>
      <c r="L56" s="781">
        <v>41306</v>
      </c>
      <c r="M56" s="781">
        <v>41395</v>
      </c>
      <c r="N56" s="459" t="s">
        <v>799</v>
      </c>
      <c r="O56" s="459" t="s">
        <v>58</v>
      </c>
    </row>
    <row r="57" spans="1:15" s="9" customFormat="1">
      <c r="A57" s="459">
        <v>33</v>
      </c>
      <c r="B57" s="780" t="s">
        <v>53</v>
      </c>
      <c r="C57" s="783">
        <v>2714000</v>
      </c>
      <c r="D57" s="460" t="s">
        <v>1765</v>
      </c>
      <c r="E57" s="459" t="s">
        <v>122</v>
      </c>
      <c r="F57" s="459">
        <v>796</v>
      </c>
      <c r="G57" s="459" t="s">
        <v>37</v>
      </c>
      <c r="H57" s="459">
        <v>4404</v>
      </c>
      <c r="I57" s="459"/>
      <c r="J57" s="459"/>
      <c r="K57" s="824">
        <v>48500</v>
      </c>
      <c r="L57" s="781">
        <v>41306</v>
      </c>
      <c r="M57" s="781">
        <v>41395</v>
      </c>
      <c r="N57" s="459" t="s">
        <v>799</v>
      </c>
      <c r="O57" s="459" t="s">
        <v>58</v>
      </c>
    </row>
    <row r="58" spans="1:15" s="9" customFormat="1">
      <c r="A58" s="459">
        <v>34</v>
      </c>
      <c r="B58" s="780" t="s">
        <v>53</v>
      </c>
      <c r="C58" s="783">
        <v>4590000</v>
      </c>
      <c r="D58" s="460" t="s">
        <v>1766</v>
      </c>
      <c r="E58" s="459" t="s">
        <v>753</v>
      </c>
      <c r="F58" s="459">
        <v>166</v>
      </c>
      <c r="G58" s="459" t="s">
        <v>41</v>
      </c>
      <c r="H58" s="459">
        <v>533</v>
      </c>
      <c r="I58" s="459"/>
      <c r="J58" s="459" t="s">
        <v>1725</v>
      </c>
      <c r="K58" s="824">
        <v>28030</v>
      </c>
      <c r="L58" s="781">
        <v>41306</v>
      </c>
      <c r="M58" s="781">
        <v>41365</v>
      </c>
      <c r="N58" s="459" t="s">
        <v>799</v>
      </c>
      <c r="O58" s="459" t="s">
        <v>58</v>
      </c>
    </row>
    <row r="59" spans="1:15" s="9" customFormat="1">
      <c r="A59" s="459">
        <v>35</v>
      </c>
      <c r="B59" s="780" t="s">
        <v>53</v>
      </c>
      <c r="C59" s="783">
        <v>2320831</v>
      </c>
      <c r="D59" s="460" t="s">
        <v>1767</v>
      </c>
      <c r="E59" s="459" t="s">
        <v>753</v>
      </c>
      <c r="F59" s="459">
        <v>166</v>
      </c>
      <c r="G59" s="459" t="s">
        <v>41</v>
      </c>
      <c r="H59" s="459">
        <v>10</v>
      </c>
      <c r="I59" s="459"/>
      <c r="J59" s="459" t="s">
        <v>1725</v>
      </c>
      <c r="K59" s="824">
        <v>4312</v>
      </c>
      <c r="L59" s="781">
        <v>41306</v>
      </c>
      <c r="M59" s="781">
        <v>41365</v>
      </c>
      <c r="N59" s="459" t="s">
        <v>799</v>
      </c>
      <c r="O59" s="459" t="s">
        <v>58</v>
      </c>
    </row>
    <row r="60" spans="1:15" s="9" customFormat="1">
      <c r="A60" s="459">
        <v>36</v>
      </c>
      <c r="B60" s="780" t="s">
        <v>53</v>
      </c>
      <c r="C60" s="783">
        <v>2320831</v>
      </c>
      <c r="D60" s="460" t="s">
        <v>1768</v>
      </c>
      <c r="E60" s="459" t="s">
        <v>753</v>
      </c>
      <c r="F60" s="459">
        <v>166</v>
      </c>
      <c r="G60" s="789" t="s">
        <v>41</v>
      </c>
      <c r="H60" s="459">
        <v>4</v>
      </c>
      <c r="I60" s="788"/>
      <c r="J60" s="459" t="s">
        <v>1725</v>
      </c>
      <c r="K60" s="824">
        <v>165</v>
      </c>
      <c r="L60" s="781">
        <v>41306</v>
      </c>
      <c r="M60" s="781">
        <v>41365</v>
      </c>
      <c r="N60" s="459" t="s">
        <v>799</v>
      </c>
      <c r="O60" s="459" t="s">
        <v>58</v>
      </c>
    </row>
    <row r="61" spans="1:15" s="9" customFormat="1">
      <c r="A61" s="459">
        <v>37</v>
      </c>
      <c r="B61" s="780" t="s">
        <v>53</v>
      </c>
      <c r="C61" s="783">
        <v>2930429</v>
      </c>
      <c r="D61" s="797" t="s">
        <v>1769</v>
      </c>
      <c r="E61" s="459" t="s">
        <v>753</v>
      </c>
      <c r="F61" s="788">
        <v>796</v>
      </c>
      <c r="G61" s="789" t="s">
        <v>46</v>
      </c>
      <c r="H61" s="793">
        <v>82</v>
      </c>
      <c r="I61" s="788"/>
      <c r="J61" s="459" t="s">
        <v>1725</v>
      </c>
      <c r="K61" s="824">
        <v>1644</v>
      </c>
      <c r="L61" s="781">
        <v>41306</v>
      </c>
      <c r="M61" s="781">
        <v>41365</v>
      </c>
      <c r="N61" s="459" t="s">
        <v>799</v>
      </c>
      <c r="O61" s="459" t="s">
        <v>58</v>
      </c>
    </row>
    <row r="62" spans="1:15" s="9" customFormat="1">
      <c r="A62" s="459">
        <v>38</v>
      </c>
      <c r="B62" s="780" t="s">
        <v>53</v>
      </c>
      <c r="C62" s="783">
        <v>2930429</v>
      </c>
      <c r="D62" s="797" t="s">
        <v>1770</v>
      </c>
      <c r="E62" s="459" t="s">
        <v>753</v>
      </c>
      <c r="F62" s="788">
        <v>796</v>
      </c>
      <c r="G62" s="789" t="s">
        <v>46</v>
      </c>
      <c r="H62" s="793">
        <v>32</v>
      </c>
      <c r="I62" s="788"/>
      <c r="J62" s="459" t="s">
        <v>1725</v>
      </c>
      <c r="K62" s="824">
        <v>321</v>
      </c>
      <c r="L62" s="781">
        <v>41306</v>
      </c>
      <c r="M62" s="781">
        <v>41365</v>
      </c>
      <c r="N62" s="459" t="s">
        <v>799</v>
      </c>
      <c r="O62" s="459" t="s">
        <v>58</v>
      </c>
    </row>
    <row r="63" spans="1:15" s="9" customFormat="1">
      <c r="A63" s="459">
        <v>39</v>
      </c>
      <c r="B63" s="780" t="s">
        <v>53</v>
      </c>
      <c r="C63" s="783">
        <v>2930429</v>
      </c>
      <c r="D63" s="797" t="s">
        <v>1771</v>
      </c>
      <c r="E63" s="459" t="s">
        <v>753</v>
      </c>
      <c r="F63" s="806" t="s">
        <v>1198</v>
      </c>
      <c r="G63" s="789" t="s">
        <v>1732</v>
      </c>
      <c r="H63" s="793">
        <v>22</v>
      </c>
      <c r="I63" s="788"/>
      <c r="J63" s="459" t="s">
        <v>1725</v>
      </c>
      <c r="K63" s="824">
        <v>5729</v>
      </c>
      <c r="L63" s="781">
        <v>41306</v>
      </c>
      <c r="M63" s="781">
        <v>41365</v>
      </c>
      <c r="N63" s="459" t="s">
        <v>799</v>
      </c>
      <c r="O63" s="459" t="s">
        <v>58</v>
      </c>
    </row>
    <row r="64" spans="1:15" s="9" customFormat="1" ht="25.5">
      <c r="A64" s="459">
        <v>40</v>
      </c>
      <c r="B64" s="780" t="s">
        <v>53</v>
      </c>
      <c r="C64" s="783">
        <v>3190330</v>
      </c>
      <c r="D64" s="797" t="s">
        <v>1772</v>
      </c>
      <c r="E64" s="459" t="s">
        <v>753</v>
      </c>
      <c r="F64" s="788">
        <v>796</v>
      </c>
      <c r="G64" s="789" t="s">
        <v>46</v>
      </c>
      <c r="H64" s="793">
        <v>90</v>
      </c>
      <c r="I64" s="788"/>
      <c r="J64" s="459" t="s">
        <v>1725</v>
      </c>
      <c r="K64" s="824">
        <v>2152</v>
      </c>
      <c r="L64" s="781">
        <v>41306</v>
      </c>
      <c r="M64" s="781">
        <v>41365</v>
      </c>
      <c r="N64" s="459" t="s">
        <v>799</v>
      </c>
      <c r="O64" s="459" t="s">
        <v>58</v>
      </c>
    </row>
    <row r="65" spans="1:61" s="9" customFormat="1" ht="25.5">
      <c r="A65" s="459">
        <v>41</v>
      </c>
      <c r="B65" s="780" t="s">
        <v>53</v>
      </c>
      <c r="C65" s="783">
        <v>3190330</v>
      </c>
      <c r="D65" s="797" t="s">
        <v>1773</v>
      </c>
      <c r="E65" s="459" t="s">
        <v>753</v>
      </c>
      <c r="F65" s="788">
        <v>166</v>
      </c>
      <c r="G65" s="789" t="s">
        <v>41</v>
      </c>
      <c r="H65" s="793">
        <v>10</v>
      </c>
      <c r="I65" s="788"/>
      <c r="J65" s="459" t="s">
        <v>1725</v>
      </c>
      <c r="K65" s="824">
        <v>1663</v>
      </c>
      <c r="L65" s="781">
        <v>41306</v>
      </c>
      <c r="M65" s="781">
        <v>41365</v>
      </c>
      <c r="N65" s="459" t="s">
        <v>799</v>
      </c>
      <c r="O65" s="459" t="s">
        <v>58</v>
      </c>
    </row>
    <row r="66" spans="1:61" s="9" customFormat="1" ht="13.5" customHeight="1">
      <c r="A66" s="459">
        <v>42</v>
      </c>
      <c r="B66" s="780" t="s">
        <v>53</v>
      </c>
      <c r="C66" s="317">
        <v>3190000</v>
      </c>
      <c r="D66" s="797" t="s">
        <v>1774</v>
      </c>
      <c r="E66" s="459" t="s">
        <v>753</v>
      </c>
      <c r="F66" s="788">
        <v>796</v>
      </c>
      <c r="G66" s="789" t="s">
        <v>46</v>
      </c>
      <c r="H66" s="793">
        <v>90</v>
      </c>
      <c r="I66" s="788"/>
      <c r="J66" s="459" t="s">
        <v>1725</v>
      </c>
      <c r="K66" s="824">
        <v>930</v>
      </c>
      <c r="L66" s="781">
        <v>41306</v>
      </c>
      <c r="M66" s="781">
        <v>41365</v>
      </c>
      <c r="N66" s="459" t="s">
        <v>799</v>
      </c>
      <c r="O66" s="459" t="s">
        <v>58</v>
      </c>
    </row>
    <row r="67" spans="1:61" s="9" customFormat="1" ht="27.75" customHeight="1">
      <c r="A67" s="459">
        <v>43</v>
      </c>
      <c r="B67" s="780" t="s">
        <v>53</v>
      </c>
      <c r="C67" s="783">
        <v>3130000</v>
      </c>
      <c r="D67" s="797" t="s">
        <v>1775</v>
      </c>
      <c r="E67" s="459" t="s">
        <v>753</v>
      </c>
      <c r="F67" s="806" t="s">
        <v>1198</v>
      </c>
      <c r="G67" s="789" t="s">
        <v>1732</v>
      </c>
      <c r="H67" s="793">
        <v>600</v>
      </c>
      <c r="I67" s="788"/>
      <c r="J67" s="459" t="s">
        <v>1725</v>
      </c>
      <c r="K67" s="824">
        <v>350000</v>
      </c>
      <c r="L67" s="781">
        <v>41306</v>
      </c>
      <c r="M67" s="781">
        <v>41365</v>
      </c>
      <c r="N67" s="459" t="s">
        <v>799</v>
      </c>
      <c r="O67" s="459" t="s">
        <v>58</v>
      </c>
    </row>
    <row r="68" spans="1:61" s="9" customFormat="1" ht="13.5" customHeight="1">
      <c r="A68" s="459">
        <v>44</v>
      </c>
      <c r="B68" s="780" t="s">
        <v>53</v>
      </c>
      <c r="C68" s="317">
        <v>2100000</v>
      </c>
      <c r="D68" s="797" t="s">
        <v>1776</v>
      </c>
      <c r="E68" s="459" t="s">
        <v>753</v>
      </c>
      <c r="F68" s="788">
        <v>796</v>
      </c>
      <c r="G68" s="789" t="s">
        <v>46</v>
      </c>
      <c r="H68" s="793">
        <v>15</v>
      </c>
      <c r="I68" s="788"/>
      <c r="J68" s="459" t="s">
        <v>1725</v>
      </c>
      <c r="K68" s="824">
        <v>822</v>
      </c>
      <c r="L68" s="781">
        <v>41306</v>
      </c>
      <c r="M68" s="781">
        <v>41365</v>
      </c>
      <c r="N68" s="459" t="s">
        <v>799</v>
      </c>
      <c r="O68" s="459" t="s">
        <v>58</v>
      </c>
    </row>
    <row r="69" spans="1:61" s="9" customFormat="1" ht="13.5" customHeight="1">
      <c r="A69" s="459">
        <v>45</v>
      </c>
      <c r="B69" s="780" t="s">
        <v>53</v>
      </c>
      <c r="C69" s="317">
        <v>2716000</v>
      </c>
      <c r="D69" s="797" t="s">
        <v>1777</v>
      </c>
      <c r="E69" s="459" t="s">
        <v>753</v>
      </c>
      <c r="F69" s="788">
        <v>166</v>
      </c>
      <c r="G69" s="789" t="s">
        <v>41</v>
      </c>
      <c r="H69" s="793">
        <v>1218</v>
      </c>
      <c r="I69" s="788"/>
      <c r="J69" s="459" t="s">
        <v>1725</v>
      </c>
      <c r="K69" s="824">
        <v>37400</v>
      </c>
      <c r="L69" s="781">
        <v>41306</v>
      </c>
      <c r="M69" s="781">
        <v>41365</v>
      </c>
      <c r="N69" s="459" t="s">
        <v>799</v>
      </c>
      <c r="O69" s="459" t="s">
        <v>58</v>
      </c>
    </row>
    <row r="70" spans="1:61" s="9" customFormat="1" ht="13.5" customHeight="1">
      <c r="A70" s="459">
        <v>46</v>
      </c>
      <c r="B70" s="780" t="s">
        <v>53</v>
      </c>
      <c r="C70" s="317">
        <v>2714030</v>
      </c>
      <c r="D70" s="797" t="s">
        <v>1778</v>
      </c>
      <c r="E70" s="459" t="s">
        <v>753</v>
      </c>
      <c r="F70" s="788">
        <v>166</v>
      </c>
      <c r="G70" s="789" t="s">
        <v>41</v>
      </c>
      <c r="H70" s="793">
        <v>64</v>
      </c>
      <c r="I70" s="788"/>
      <c r="J70" s="459" t="s">
        <v>1725</v>
      </c>
      <c r="K70" s="824">
        <v>4835</v>
      </c>
      <c r="L70" s="781">
        <v>41306</v>
      </c>
      <c r="M70" s="781">
        <v>41365</v>
      </c>
      <c r="N70" s="459" t="s">
        <v>799</v>
      </c>
      <c r="O70" s="459" t="s">
        <v>58</v>
      </c>
    </row>
    <row r="71" spans="1:61" s="9" customFormat="1" ht="13.5" customHeight="1">
      <c r="A71" s="459">
        <v>47</v>
      </c>
      <c r="B71" s="780" t="s">
        <v>53</v>
      </c>
      <c r="C71" s="317">
        <v>2716000</v>
      </c>
      <c r="D71" s="797" t="s">
        <v>1779</v>
      </c>
      <c r="E71" s="459" t="s">
        <v>753</v>
      </c>
      <c r="F71" s="788">
        <v>166</v>
      </c>
      <c r="G71" s="789" t="s">
        <v>41</v>
      </c>
      <c r="H71" s="793">
        <v>3651</v>
      </c>
      <c r="I71" s="788"/>
      <c r="J71" s="459" t="s">
        <v>1725</v>
      </c>
      <c r="K71" s="824">
        <v>94926</v>
      </c>
      <c r="L71" s="781">
        <v>41306</v>
      </c>
      <c r="M71" s="781">
        <v>41365</v>
      </c>
      <c r="N71" s="459" t="s">
        <v>799</v>
      </c>
      <c r="O71" s="459" t="s">
        <v>58</v>
      </c>
    </row>
    <row r="72" spans="1:61" s="9" customFormat="1" ht="18.75" customHeight="1">
      <c r="A72" s="459">
        <v>48</v>
      </c>
      <c r="B72" s="780" t="s">
        <v>53</v>
      </c>
      <c r="C72" s="783">
        <v>3130000</v>
      </c>
      <c r="D72" s="787" t="s">
        <v>1780</v>
      </c>
      <c r="E72" s="459" t="s">
        <v>753</v>
      </c>
      <c r="F72" s="806" t="s">
        <v>1198</v>
      </c>
      <c r="G72" s="789" t="s">
        <v>1732</v>
      </c>
      <c r="H72" s="793">
        <v>95</v>
      </c>
      <c r="I72" s="788"/>
      <c r="J72" s="459"/>
      <c r="K72" s="824">
        <v>207000</v>
      </c>
      <c r="L72" s="781">
        <v>41365</v>
      </c>
      <c r="M72" s="781">
        <v>41426</v>
      </c>
      <c r="N72" s="459" t="s">
        <v>799</v>
      </c>
      <c r="O72" s="459" t="s">
        <v>58</v>
      </c>
    </row>
    <row r="73" spans="1:61" s="9" customFormat="1" ht="13.5" customHeight="1">
      <c r="A73" s="459">
        <v>49</v>
      </c>
      <c r="B73" s="780" t="s">
        <v>53</v>
      </c>
      <c r="C73" s="317">
        <v>3190000</v>
      </c>
      <c r="D73" s="787" t="s">
        <v>1781</v>
      </c>
      <c r="E73" s="459" t="s">
        <v>753</v>
      </c>
      <c r="F73" s="788">
        <v>796</v>
      </c>
      <c r="G73" s="789" t="s">
        <v>37</v>
      </c>
      <c r="H73" s="793">
        <v>31</v>
      </c>
      <c r="I73" s="788"/>
      <c r="J73" s="459"/>
      <c r="K73" s="824">
        <v>76000</v>
      </c>
      <c r="L73" s="781">
        <v>41334</v>
      </c>
      <c r="M73" s="781">
        <v>41426</v>
      </c>
      <c r="N73" s="459" t="s">
        <v>799</v>
      </c>
      <c r="O73" s="459" t="s">
        <v>58</v>
      </c>
    </row>
    <row r="74" spans="1:61" s="9" customFormat="1" ht="13.5" customHeight="1">
      <c r="A74" s="459">
        <v>50</v>
      </c>
      <c r="B74" s="780" t="s">
        <v>53</v>
      </c>
      <c r="C74" s="317">
        <v>3190000</v>
      </c>
      <c r="D74" s="787" t="s">
        <v>1782</v>
      </c>
      <c r="E74" s="459" t="s">
        <v>753</v>
      </c>
      <c r="F74" s="788">
        <v>796</v>
      </c>
      <c r="G74" s="789" t="s">
        <v>37</v>
      </c>
      <c r="H74" s="793">
        <v>2</v>
      </c>
      <c r="I74" s="788"/>
      <c r="J74" s="459"/>
      <c r="K74" s="824">
        <v>3400</v>
      </c>
      <c r="L74" s="781">
        <v>41334</v>
      </c>
      <c r="M74" s="781">
        <v>41426</v>
      </c>
      <c r="N74" s="459" t="s">
        <v>799</v>
      </c>
      <c r="O74" s="459" t="s">
        <v>58</v>
      </c>
    </row>
    <row r="75" spans="1:61" s="9" customFormat="1" ht="13.5" customHeight="1">
      <c r="A75" s="459">
        <v>51</v>
      </c>
      <c r="B75" s="780" t="s">
        <v>53</v>
      </c>
      <c r="C75" s="317">
        <v>3020000</v>
      </c>
      <c r="D75" s="807" t="s">
        <v>1783</v>
      </c>
      <c r="E75" s="459" t="s">
        <v>1784</v>
      </c>
      <c r="F75" s="788">
        <v>796</v>
      </c>
      <c r="G75" s="789" t="s">
        <v>37</v>
      </c>
      <c r="H75" s="793">
        <v>12</v>
      </c>
      <c r="I75" s="788"/>
      <c r="J75" s="459"/>
      <c r="K75" s="824">
        <v>3600</v>
      </c>
      <c r="L75" s="781">
        <v>41334</v>
      </c>
      <c r="M75" s="459" t="s">
        <v>1785</v>
      </c>
      <c r="N75" s="459" t="s">
        <v>56</v>
      </c>
      <c r="O75" s="459" t="s">
        <v>58</v>
      </c>
    </row>
    <row r="76" spans="1:61" s="9" customFormat="1" ht="13.5" customHeight="1">
      <c r="A76" s="459">
        <v>52</v>
      </c>
      <c r="B76" s="780" t="s">
        <v>53</v>
      </c>
      <c r="C76" s="317">
        <v>3190000</v>
      </c>
      <c r="D76" s="787" t="s">
        <v>1786</v>
      </c>
      <c r="E76" s="459" t="s">
        <v>753</v>
      </c>
      <c r="F76" s="788">
        <v>796</v>
      </c>
      <c r="G76" s="789" t="s">
        <v>37</v>
      </c>
      <c r="H76" s="793">
        <v>1</v>
      </c>
      <c r="I76" s="788"/>
      <c r="J76" s="459"/>
      <c r="K76" s="824">
        <v>470</v>
      </c>
      <c r="L76" s="781">
        <v>41334</v>
      </c>
      <c r="M76" s="781">
        <v>41426</v>
      </c>
      <c r="N76" s="459" t="s">
        <v>799</v>
      </c>
      <c r="O76" s="459" t="s">
        <v>58</v>
      </c>
    </row>
    <row r="77" spans="1:61" s="9" customFormat="1" ht="13.5" customHeight="1">
      <c r="A77" s="459">
        <v>53</v>
      </c>
      <c r="B77" s="780" t="s">
        <v>53</v>
      </c>
      <c r="C77" s="317">
        <v>9010020</v>
      </c>
      <c r="D77" s="460" t="s">
        <v>1787</v>
      </c>
      <c r="E77" s="459" t="s">
        <v>1742</v>
      </c>
      <c r="F77" s="788">
        <v>796</v>
      </c>
      <c r="G77" s="815" t="s">
        <v>37</v>
      </c>
      <c r="H77" s="459">
        <v>1</v>
      </c>
      <c r="I77" s="799"/>
      <c r="J77" s="816"/>
      <c r="K77" s="824">
        <v>9750</v>
      </c>
      <c r="L77" s="781">
        <v>41275</v>
      </c>
      <c r="M77" s="459" t="s">
        <v>1788</v>
      </c>
      <c r="N77" s="781" t="s">
        <v>465</v>
      </c>
      <c r="O77" s="781" t="s">
        <v>58</v>
      </c>
      <c r="P77" s="782"/>
    </row>
    <row r="78" spans="1:61" s="9" customFormat="1" ht="13.5" customHeight="1">
      <c r="A78" s="459">
        <v>54</v>
      </c>
      <c r="B78" s="780" t="s">
        <v>53</v>
      </c>
      <c r="C78" s="317">
        <v>7424040</v>
      </c>
      <c r="D78" s="460" t="s">
        <v>1789</v>
      </c>
      <c r="E78" s="459" t="s">
        <v>1742</v>
      </c>
      <c r="F78" s="788">
        <v>839</v>
      </c>
      <c r="G78" s="815" t="s">
        <v>454</v>
      </c>
      <c r="H78" s="459">
        <v>1</v>
      </c>
      <c r="I78" s="799"/>
      <c r="J78" s="816"/>
      <c r="K78" s="824">
        <v>34050</v>
      </c>
      <c r="L78" s="781">
        <v>41275</v>
      </c>
      <c r="M78" s="459" t="s">
        <v>1790</v>
      </c>
      <c r="N78" s="781" t="s">
        <v>465</v>
      </c>
      <c r="O78" s="781" t="s">
        <v>58</v>
      </c>
      <c r="P78" s="782"/>
    </row>
    <row r="79" spans="1:61" s="9" customFormat="1" ht="13.5" customHeight="1">
      <c r="A79" s="459">
        <v>55</v>
      </c>
      <c r="B79" s="780" t="s">
        <v>53</v>
      </c>
      <c r="C79" s="783">
        <v>6020000</v>
      </c>
      <c r="D79" s="460" t="s">
        <v>1791</v>
      </c>
      <c r="E79" s="459" t="s">
        <v>1742</v>
      </c>
      <c r="F79" s="788">
        <v>961</v>
      </c>
      <c r="G79" s="815" t="s">
        <v>1748</v>
      </c>
      <c r="H79" s="459">
        <v>250</v>
      </c>
      <c r="I79" s="799"/>
      <c r="J79" s="816"/>
      <c r="K79" s="824">
        <v>250000</v>
      </c>
      <c r="L79" s="781">
        <v>41365</v>
      </c>
      <c r="M79" s="781">
        <v>41426</v>
      </c>
      <c r="N79" s="781" t="s">
        <v>56</v>
      </c>
      <c r="O79" s="781" t="s">
        <v>58</v>
      </c>
      <c r="P79" s="782"/>
    </row>
    <row r="80" spans="1:61" s="9" customFormat="1" ht="13.5" customHeight="1">
      <c r="A80" s="459">
        <v>56</v>
      </c>
      <c r="B80" s="725" t="s">
        <v>53</v>
      </c>
      <c r="C80" s="317">
        <v>6613</v>
      </c>
      <c r="D80" s="318" t="s">
        <v>1792</v>
      </c>
      <c r="E80" s="725" t="s">
        <v>453</v>
      </c>
      <c r="F80" s="725">
        <v>796</v>
      </c>
      <c r="G80" s="725" t="s">
        <v>37</v>
      </c>
      <c r="H80" s="725">
        <v>1</v>
      </c>
      <c r="I80" s="725">
        <v>32425000000</v>
      </c>
      <c r="J80" s="725" t="s">
        <v>477</v>
      </c>
      <c r="K80" s="824">
        <v>3000</v>
      </c>
      <c r="L80" s="728">
        <v>41426</v>
      </c>
      <c r="M80" s="728">
        <v>41426</v>
      </c>
      <c r="N80" s="725" t="s">
        <v>56</v>
      </c>
      <c r="O80" s="725" t="s">
        <v>58</v>
      </c>
      <c r="P80" s="817"/>
      <c r="Q80" s="817"/>
      <c r="R80" s="817"/>
      <c r="S80" s="817"/>
      <c r="T80" s="817"/>
      <c r="U80" s="817"/>
      <c r="V80" s="817"/>
      <c r="W80" s="817"/>
      <c r="X80" s="817"/>
      <c r="Y80" s="818"/>
      <c r="Z80" s="818"/>
      <c r="AA80" s="818"/>
      <c r="AB80" s="818"/>
      <c r="AC80" s="818"/>
      <c r="AD80" s="818"/>
      <c r="AE80" s="818"/>
      <c r="AF80" s="818"/>
      <c r="AG80" s="818"/>
      <c r="AH80" s="818"/>
      <c r="AI80" s="818"/>
      <c r="AJ80" s="818"/>
      <c r="AK80" s="818"/>
      <c r="AL80" s="818"/>
      <c r="AM80" s="818"/>
      <c r="AN80" s="818"/>
      <c r="AO80" s="818"/>
      <c r="AP80" s="818"/>
      <c r="AQ80" s="818"/>
      <c r="AR80" s="818"/>
      <c r="AS80" s="818"/>
      <c r="AT80" s="818"/>
      <c r="AU80" s="818"/>
      <c r="AV80" s="818"/>
      <c r="AW80" s="818"/>
      <c r="AX80" s="818"/>
      <c r="AY80" s="818"/>
      <c r="AZ80" s="818"/>
      <c r="BA80" s="818"/>
      <c r="BB80" s="818"/>
      <c r="BC80" s="818"/>
      <c r="BD80" s="818"/>
      <c r="BE80" s="818"/>
      <c r="BF80" s="818"/>
      <c r="BG80" s="818"/>
      <c r="BH80" s="818"/>
      <c r="BI80" s="818"/>
    </row>
    <row r="81" spans="1:61" s="9" customFormat="1" ht="13.5" customHeight="1">
      <c r="A81" s="459">
        <v>57</v>
      </c>
      <c r="B81" s="780" t="s">
        <v>53</v>
      </c>
      <c r="C81" s="783">
        <v>2320831</v>
      </c>
      <c r="D81" s="460" t="s">
        <v>1793</v>
      </c>
      <c r="E81" s="459" t="s">
        <v>1742</v>
      </c>
      <c r="F81" s="788">
        <v>796</v>
      </c>
      <c r="G81" s="815" t="s">
        <v>37</v>
      </c>
      <c r="H81" s="459">
        <v>6</v>
      </c>
      <c r="I81" s="799"/>
      <c r="J81" s="816"/>
      <c r="K81" s="824">
        <v>51690</v>
      </c>
      <c r="L81" s="781">
        <v>41365</v>
      </c>
      <c r="M81" s="781">
        <v>41426</v>
      </c>
      <c r="N81" s="781" t="s">
        <v>799</v>
      </c>
      <c r="O81" s="781" t="s">
        <v>58</v>
      </c>
      <c r="P81" s="817"/>
      <c r="Q81" s="817"/>
      <c r="R81" s="817"/>
      <c r="S81" s="817"/>
      <c r="T81" s="817"/>
      <c r="U81" s="817"/>
      <c r="V81" s="817"/>
      <c r="W81" s="817"/>
      <c r="X81" s="817"/>
      <c r="Y81" s="818"/>
      <c r="Z81" s="818"/>
      <c r="AA81" s="818"/>
      <c r="AB81" s="818"/>
      <c r="AC81" s="818"/>
      <c r="AD81" s="818"/>
      <c r="AE81" s="818"/>
      <c r="AF81" s="818"/>
      <c r="AG81" s="818"/>
      <c r="AH81" s="818"/>
      <c r="AI81" s="818"/>
      <c r="AJ81" s="818"/>
      <c r="AK81" s="818"/>
      <c r="AL81" s="818"/>
      <c r="AM81" s="818"/>
      <c r="AN81" s="818"/>
      <c r="AO81" s="818"/>
      <c r="AP81" s="818"/>
      <c r="AQ81" s="818"/>
      <c r="AR81" s="818"/>
      <c r="AS81" s="818"/>
      <c r="AT81" s="818"/>
      <c r="AU81" s="818"/>
      <c r="AV81" s="818"/>
      <c r="AW81" s="818"/>
      <c r="AX81" s="818"/>
      <c r="AY81" s="818"/>
      <c r="AZ81" s="818"/>
      <c r="BA81" s="818"/>
      <c r="BB81" s="818"/>
      <c r="BC81" s="818"/>
      <c r="BD81" s="818"/>
      <c r="BE81" s="818"/>
      <c r="BF81" s="818"/>
      <c r="BG81" s="818"/>
      <c r="BH81" s="818"/>
      <c r="BI81" s="818"/>
    </row>
    <row r="82" spans="1:61" s="9" customFormat="1" ht="13.5" customHeight="1">
      <c r="A82" s="459">
        <v>58</v>
      </c>
      <c r="B82" s="780" t="s">
        <v>53</v>
      </c>
      <c r="C82" s="724">
        <v>3190000</v>
      </c>
      <c r="D82" s="318" t="s">
        <v>1794</v>
      </c>
      <c r="E82" s="725" t="s">
        <v>1795</v>
      </c>
      <c r="F82" s="819">
        <v>796</v>
      </c>
      <c r="G82" s="820" t="s">
        <v>37</v>
      </c>
      <c r="H82" s="725">
        <v>1</v>
      </c>
      <c r="I82" s="820"/>
      <c r="J82" s="819"/>
      <c r="K82" s="824">
        <v>29700</v>
      </c>
      <c r="L82" s="728">
        <v>41395</v>
      </c>
      <c r="M82" s="728">
        <v>41426</v>
      </c>
      <c r="N82" s="725" t="s">
        <v>1796</v>
      </c>
      <c r="O82" s="725" t="s">
        <v>59</v>
      </c>
      <c r="P82" s="817"/>
      <c r="Q82" s="817"/>
      <c r="R82" s="817"/>
      <c r="S82" s="817"/>
      <c r="T82" s="817"/>
      <c r="U82" s="817"/>
      <c r="V82" s="817"/>
      <c r="W82" s="817"/>
      <c r="X82" s="817"/>
      <c r="Y82" s="818"/>
      <c r="Z82" s="818"/>
      <c r="AA82" s="818"/>
      <c r="AB82" s="818"/>
      <c r="AC82" s="818"/>
      <c r="AD82" s="818"/>
      <c r="AE82" s="818"/>
      <c r="AF82" s="818"/>
      <c r="AG82" s="818"/>
      <c r="AH82" s="818"/>
      <c r="AI82" s="818"/>
      <c r="AJ82" s="818"/>
      <c r="AK82" s="818"/>
      <c r="AL82" s="818"/>
      <c r="AM82" s="818"/>
      <c r="AN82" s="818"/>
      <c r="AO82" s="818"/>
      <c r="AP82" s="818"/>
      <c r="AQ82" s="818"/>
      <c r="AR82" s="818"/>
      <c r="AS82" s="818"/>
      <c r="AT82" s="818"/>
      <c r="AU82" s="818"/>
      <c r="AV82" s="818"/>
      <c r="AW82" s="818"/>
      <c r="AX82" s="818"/>
      <c r="AY82" s="818"/>
      <c r="AZ82" s="818"/>
      <c r="BA82" s="818"/>
      <c r="BB82" s="818"/>
      <c r="BC82" s="818"/>
      <c r="BD82" s="818"/>
      <c r="BE82" s="818"/>
      <c r="BF82" s="818"/>
      <c r="BG82" s="818"/>
      <c r="BH82" s="818"/>
      <c r="BI82" s="818"/>
    </row>
    <row r="83" spans="1:61" s="9" customFormat="1" ht="13.5" customHeight="1">
      <c r="A83" s="459">
        <v>59</v>
      </c>
      <c r="B83" s="780" t="s">
        <v>53</v>
      </c>
      <c r="C83" s="783">
        <v>3130000</v>
      </c>
      <c r="D83" s="318" t="s">
        <v>1797</v>
      </c>
      <c r="E83" s="725" t="s">
        <v>1795</v>
      </c>
      <c r="F83" s="819">
        <v>839</v>
      </c>
      <c r="G83" s="820" t="s">
        <v>454</v>
      </c>
      <c r="H83" s="725">
        <v>1</v>
      </c>
      <c r="I83" s="820"/>
      <c r="J83" s="819"/>
      <c r="K83" s="824">
        <v>16580</v>
      </c>
      <c r="L83" s="728">
        <v>41395</v>
      </c>
      <c r="M83" s="728">
        <v>41426</v>
      </c>
      <c r="N83" s="725" t="s">
        <v>56</v>
      </c>
      <c r="O83" s="725" t="s">
        <v>58</v>
      </c>
      <c r="P83" s="817"/>
      <c r="Q83" s="817"/>
      <c r="R83" s="817"/>
      <c r="S83" s="817"/>
      <c r="T83" s="817"/>
      <c r="U83" s="817"/>
      <c r="V83" s="817"/>
      <c r="W83" s="817"/>
      <c r="X83" s="817"/>
      <c r="Y83" s="818"/>
      <c r="Z83" s="818"/>
      <c r="AA83" s="818"/>
      <c r="AB83" s="818"/>
      <c r="AC83" s="818"/>
      <c r="AD83" s="818"/>
      <c r="AE83" s="818"/>
      <c r="AF83" s="818"/>
      <c r="AG83" s="818"/>
      <c r="AH83" s="818"/>
      <c r="AI83" s="818"/>
      <c r="AJ83" s="818"/>
      <c r="AK83" s="818"/>
      <c r="AL83" s="818"/>
      <c r="AM83" s="818"/>
      <c r="AN83" s="818"/>
      <c r="AO83" s="818"/>
      <c r="AP83" s="818"/>
      <c r="AQ83" s="818"/>
      <c r="AR83" s="818"/>
      <c r="AS83" s="818"/>
      <c r="AT83" s="818"/>
      <c r="AU83" s="818"/>
      <c r="AV83" s="818"/>
      <c r="AW83" s="818"/>
      <c r="AX83" s="818"/>
      <c r="AY83" s="818"/>
      <c r="AZ83" s="818"/>
      <c r="BA83" s="818"/>
      <c r="BB83" s="818"/>
      <c r="BC83" s="818"/>
      <c r="BD83" s="818"/>
      <c r="BE83" s="818"/>
      <c r="BF83" s="818"/>
      <c r="BG83" s="818"/>
      <c r="BH83" s="818"/>
      <c r="BI83" s="818"/>
    </row>
    <row r="84" spans="1:61" s="9" customFormat="1" ht="13.5" customHeight="1">
      <c r="A84" s="459">
        <v>60</v>
      </c>
      <c r="B84" s="780" t="s">
        <v>53</v>
      </c>
      <c r="C84" s="783">
        <v>3130000</v>
      </c>
      <c r="D84" s="318" t="s">
        <v>1798</v>
      </c>
      <c r="E84" s="725" t="s">
        <v>1795</v>
      </c>
      <c r="F84" s="819">
        <v>839</v>
      </c>
      <c r="G84" s="820" t="s">
        <v>454</v>
      </c>
      <c r="H84" s="725">
        <v>1</v>
      </c>
      <c r="I84" s="820"/>
      <c r="J84" s="819"/>
      <c r="K84" s="824">
        <v>25279</v>
      </c>
      <c r="L84" s="728">
        <v>41395</v>
      </c>
      <c r="M84" s="728">
        <v>41426</v>
      </c>
      <c r="N84" s="725" t="s">
        <v>56</v>
      </c>
      <c r="O84" s="725" t="s">
        <v>58</v>
      </c>
      <c r="P84" s="817"/>
      <c r="Q84" s="817"/>
      <c r="R84" s="817"/>
      <c r="S84" s="817"/>
      <c r="T84" s="817"/>
      <c r="U84" s="817"/>
      <c r="V84" s="817"/>
      <c r="W84" s="817"/>
      <c r="X84" s="817"/>
      <c r="Y84" s="818"/>
      <c r="Z84" s="818"/>
      <c r="AA84" s="818"/>
      <c r="AB84" s="818"/>
      <c r="AC84" s="818"/>
      <c r="AD84" s="818"/>
      <c r="AE84" s="818"/>
      <c r="AF84" s="818"/>
      <c r="AG84" s="818"/>
      <c r="AH84" s="818"/>
      <c r="AI84" s="818"/>
      <c r="AJ84" s="818"/>
      <c r="AK84" s="818"/>
      <c r="AL84" s="818"/>
      <c r="AM84" s="818"/>
      <c r="AN84" s="818"/>
      <c r="AO84" s="818"/>
      <c r="AP84" s="818"/>
      <c r="AQ84" s="818"/>
      <c r="AR84" s="818"/>
      <c r="AS84" s="818"/>
      <c r="AT84" s="818"/>
      <c r="AU84" s="818"/>
      <c r="AV84" s="818"/>
      <c r="AW84" s="818"/>
      <c r="AX84" s="818"/>
      <c r="AY84" s="818"/>
      <c r="AZ84" s="818"/>
      <c r="BA84" s="818"/>
      <c r="BB84" s="818"/>
      <c r="BC84" s="818"/>
      <c r="BD84" s="818"/>
      <c r="BE84" s="818"/>
      <c r="BF84" s="818"/>
      <c r="BG84" s="818"/>
      <c r="BH84" s="818"/>
      <c r="BI84" s="818"/>
    </row>
    <row r="85" spans="1:61" s="9" customFormat="1" ht="18" customHeight="1">
      <c r="A85" s="459">
        <v>61</v>
      </c>
      <c r="B85" s="780" t="s">
        <v>53</v>
      </c>
      <c r="C85" s="331">
        <v>2320831</v>
      </c>
      <c r="D85" s="460" t="s">
        <v>1799</v>
      </c>
      <c r="E85" s="459" t="s">
        <v>1800</v>
      </c>
      <c r="F85" s="788">
        <v>796</v>
      </c>
      <c r="G85" s="815" t="s">
        <v>37</v>
      </c>
      <c r="H85" s="459">
        <v>1</v>
      </c>
      <c r="I85" s="799"/>
      <c r="J85" s="816"/>
      <c r="K85" s="824">
        <v>7800</v>
      </c>
      <c r="L85" s="728">
        <v>41395</v>
      </c>
      <c r="M85" s="728">
        <v>41426</v>
      </c>
      <c r="N85" s="781" t="s">
        <v>1796</v>
      </c>
      <c r="O85" s="781" t="s">
        <v>59</v>
      </c>
      <c r="P85" s="782"/>
    </row>
    <row r="86" spans="1:61" s="9" customFormat="1" ht="13.5" customHeight="1">
      <c r="A86" s="1005" t="s">
        <v>1801</v>
      </c>
      <c r="B86" s="1003"/>
      <c r="C86" s="1003"/>
      <c r="D86" s="1003"/>
      <c r="E86" s="1003"/>
      <c r="F86" s="1003"/>
      <c r="G86" s="1003"/>
      <c r="H86" s="1003"/>
      <c r="I86" s="1003"/>
      <c r="J86" s="1003"/>
      <c r="K86" s="1003"/>
      <c r="L86" s="1003"/>
      <c r="M86" s="1003"/>
      <c r="N86" s="1003"/>
      <c r="O86" s="1004"/>
    </row>
    <row r="87" spans="1:61" s="9" customFormat="1" ht="13.5" customHeight="1">
      <c r="A87" s="962" t="s">
        <v>367</v>
      </c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</row>
    <row r="88" spans="1:61" s="9" customFormat="1" ht="15.75" customHeight="1">
      <c r="A88" s="459">
        <v>62</v>
      </c>
      <c r="B88" s="780" t="s">
        <v>53</v>
      </c>
      <c r="C88" s="724">
        <v>4530000</v>
      </c>
      <c r="D88" s="331" t="s">
        <v>1802</v>
      </c>
      <c r="E88" s="459" t="s">
        <v>1742</v>
      </c>
      <c r="F88" s="788">
        <v>796</v>
      </c>
      <c r="G88" s="459" t="s">
        <v>37</v>
      </c>
      <c r="H88" s="459">
        <v>1</v>
      </c>
      <c r="I88" s="459"/>
      <c r="J88" s="459" t="s">
        <v>1725</v>
      </c>
      <c r="K88" s="824">
        <v>893777</v>
      </c>
      <c r="L88" s="781">
        <v>41365</v>
      </c>
      <c r="M88" s="781">
        <v>41487</v>
      </c>
      <c r="N88" s="459" t="s">
        <v>56</v>
      </c>
      <c r="O88" s="459" t="s">
        <v>58</v>
      </c>
    </row>
    <row r="89" spans="1:61" s="9" customFormat="1" ht="40.5" customHeight="1">
      <c r="A89" s="459">
        <v>63</v>
      </c>
      <c r="B89" s="780" t="s">
        <v>53</v>
      </c>
      <c r="C89" s="724">
        <v>4530000</v>
      </c>
      <c r="D89" s="315" t="s">
        <v>1803</v>
      </c>
      <c r="E89" s="480" t="s">
        <v>1784</v>
      </c>
      <c r="F89" s="784">
        <v>796</v>
      </c>
      <c r="G89" s="480" t="s">
        <v>37</v>
      </c>
      <c r="H89" s="480">
        <v>1</v>
      </c>
      <c r="I89" s="480"/>
      <c r="J89" s="480" t="s">
        <v>1725</v>
      </c>
      <c r="K89" s="824">
        <v>522779.66</v>
      </c>
      <c r="L89" s="785">
        <v>41456</v>
      </c>
      <c r="M89" s="785">
        <v>41456</v>
      </c>
      <c r="N89" s="480" t="s">
        <v>56</v>
      </c>
      <c r="O89" s="480" t="s">
        <v>58</v>
      </c>
    </row>
    <row r="90" spans="1:61" s="9" customFormat="1" ht="29.25" customHeight="1">
      <c r="A90" s="459">
        <v>64</v>
      </c>
      <c r="B90" s="780" t="s">
        <v>53</v>
      </c>
      <c r="C90" s="317">
        <v>4530000</v>
      </c>
      <c r="D90" s="786" t="s">
        <v>1804</v>
      </c>
      <c r="E90" s="480" t="s">
        <v>1742</v>
      </c>
      <c r="F90" s="480">
        <v>796</v>
      </c>
      <c r="G90" s="480" t="s">
        <v>37</v>
      </c>
      <c r="H90" s="480">
        <v>1</v>
      </c>
      <c r="I90" s="480"/>
      <c r="J90" s="480" t="s">
        <v>1725</v>
      </c>
      <c r="K90" s="824">
        <v>442853.11</v>
      </c>
      <c r="L90" s="785">
        <v>41456</v>
      </c>
      <c r="M90" s="785">
        <v>41456</v>
      </c>
      <c r="N90" s="480" t="s">
        <v>56</v>
      </c>
      <c r="O90" s="480" t="s">
        <v>58</v>
      </c>
    </row>
    <row r="91" spans="1:61" s="9" customFormat="1" ht="13.5" customHeight="1">
      <c r="A91" s="459">
        <v>65</v>
      </c>
      <c r="B91" s="780" t="s">
        <v>53</v>
      </c>
      <c r="C91" s="724">
        <v>3150000</v>
      </c>
      <c r="D91" s="787" t="s">
        <v>1738</v>
      </c>
      <c r="E91" s="459" t="s">
        <v>753</v>
      </c>
      <c r="F91" s="788">
        <v>796</v>
      </c>
      <c r="G91" s="789" t="s">
        <v>37</v>
      </c>
      <c r="H91" s="790">
        <v>920</v>
      </c>
      <c r="I91" s="788"/>
      <c r="J91" s="459"/>
      <c r="K91" s="824">
        <v>79000</v>
      </c>
      <c r="L91" s="781">
        <v>41456</v>
      </c>
      <c r="M91" s="781">
        <v>41487</v>
      </c>
      <c r="N91" s="781" t="s">
        <v>56</v>
      </c>
      <c r="O91" s="459" t="s">
        <v>58</v>
      </c>
    </row>
    <row r="92" spans="1:61" s="9" customFormat="1" ht="13.5" customHeight="1">
      <c r="A92" s="459">
        <v>66</v>
      </c>
      <c r="B92" s="780" t="s">
        <v>53</v>
      </c>
      <c r="C92" s="331">
        <v>2320341</v>
      </c>
      <c r="D92" s="460" t="s">
        <v>1805</v>
      </c>
      <c r="E92" s="459" t="s">
        <v>753</v>
      </c>
      <c r="F92" s="791">
        <v>166</v>
      </c>
      <c r="G92" s="459" t="s">
        <v>41</v>
      </c>
      <c r="H92" s="459">
        <v>1000</v>
      </c>
      <c r="I92" s="459"/>
      <c r="J92" s="459" t="s">
        <v>1725</v>
      </c>
      <c r="K92" s="824">
        <v>80000</v>
      </c>
      <c r="L92" s="781">
        <v>41456</v>
      </c>
      <c r="M92" s="781">
        <v>41487</v>
      </c>
      <c r="N92" s="781" t="s">
        <v>56</v>
      </c>
      <c r="O92" s="459" t="s">
        <v>57</v>
      </c>
    </row>
    <row r="93" spans="1:61" s="9" customFormat="1" ht="13.5" customHeight="1">
      <c r="A93" s="459">
        <v>67</v>
      </c>
      <c r="B93" s="780" t="s">
        <v>53</v>
      </c>
      <c r="C93" s="331">
        <v>2930429</v>
      </c>
      <c r="D93" s="792" t="s">
        <v>1806</v>
      </c>
      <c r="E93" s="459" t="s">
        <v>753</v>
      </c>
      <c r="F93" s="788">
        <v>796</v>
      </c>
      <c r="G93" s="789" t="s">
        <v>37</v>
      </c>
      <c r="H93" s="793">
        <v>64</v>
      </c>
      <c r="I93" s="788"/>
      <c r="J93" s="459"/>
      <c r="K93" s="824">
        <v>5100</v>
      </c>
      <c r="L93" s="781">
        <v>41395</v>
      </c>
      <c r="M93" s="781">
        <v>41487</v>
      </c>
      <c r="N93" s="781" t="s">
        <v>56</v>
      </c>
      <c r="O93" s="459" t="s">
        <v>58</v>
      </c>
    </row>
    <row r="94" spans="1:61" s="9" customFormat="1" ht="13.5" customHeight="1">
      <c r="A94" s="459">
        <v>68</v>
      </c>
      <c r="B94" s="780" t="s">
        <v>53</v>
      </c>
      <c r="C94" s="331">
        <v>2930429</v>
      </c>
      <c r="D94" s="792" t="s">
        <v>1807</v>
      </c>
      <c r="E94" s="459" t="s">
        <v>753</v>
      </c>
      <c r="F94" s="806" t="s">
        <v>1198</v>
      </c>
      <c r="G94" s="789" t="s">
        <v>1732</v>
      </c>
      <c r="H94" s="793">
        <v>50</v>
      </c>
      <c r="I94" s="788"/>
      <c r="J94" s="459"/>
      <c r="K94" s="824">
        <v>1900</v>
      </c>
      <c r="L94" s="781">
        <v>41395</v>
      </c>
      <c r="M94" s="781">
        <v>41487</v>
      </c>
      <c r="N94" s="781" t="s">
        <v>56</v>
      </c>
      <c r="O94" s="459" t="s">
        <v>58</v>
      </c>
    </row>
    <row r="95" spans="1:61" s="9" customFormat="1" ht="13.5" customHeight="1">
      <c r="A95" s="459">
        <v>69</v>
      </c>
      <c r="B95" s="780" t="s">
        <v>53</v>
      </c>
      <c r="C95" s="331">
        <v>2924694</v>
      </c>
      <c r="D95" s="792" t="s">
        <v>1808</v>
      </c>
      <c r="E95" s="459" t="s">
        <v>753</v>
      </c>
      <c r="F95" s="788">
        <v>796</v>
      </c>
      <c r="G95" s="789" t="s">
        <v>37</v>
      </c>
      <c r="H95" s="793">
        <v>30</v>
      </c>
      <c r="I95" s="788"/>
      <c r="J95" s="459"/>
      <c r="K95" s="824">
        <v>3700</v>
      </c>
      <c r="L95" s="781">
        <v>41395</v>
      </c>
      <c r="M95" s="781">
        <v>41487</v>
      </c>
      <c r="N95" s="781" t="s">
        <v>56</v>
      </c>
      <c r="O95" s="459" t="s">
        <v>58</v>
      </c>
    </row>
    <row r="96" spans="1:61" s="794" customFormat="1" ht="13.5" customHeight="1">
      <c r="A96" s="459">
        <v>70</v>
      </c>
      <c r="B96" s="780" t="s">
        <v>53</v>
      </c>
      <c r="C96" s="331">
        <v>2109020</v>
      </c>
      <c r="D96" s="792" t="s">
        <v>1809</v>
      </c>
      <c r="E96" s="459" t="s">
        <v>753</v>
      </c>
      <c r="F96" s="788">
        <v>796</v>
      </c>
      <c r="G96" s="789" t="s">
        <v>37</v>
      </c>
      <c r="H96" s="793">
        <v>582</v>
      </c>
      <c r="I96" s="788"/>
      <c r="J96" s="459"/>
      <c r="K96" s="824">
        <v>30000</v>
      </c>
      <c r="L96" s="781">
        <v>41426</v>
      </c>
      <c r="M96" s="781">
        <v>41487</v>
      </c>
      <c r="N96" s="781" t="s">
        <v>56</v>
      </c>
      <c r="O96" s="459" t="s">
        <v>58</v>
      </c>
    </row>
    <row r="97" spans="1:15" s="9" customFormat="1" ht="14.25" customHeight="1">
      <c r="A97" s="459">
        <v>71</v>
      </c>
      <c r="B97" s="780" t="s">
        <v>53</v>
      </c>
      <c r="C97" s="254">
        <v>2211030</v>
      </c>
      <c r="D97" s="795" t="s">
        <v>1810</v>
      </c>
      <c r="E97" s="796" t="s">
        <v>753</v>
      </c>
      <c r="F97" s="788">
        <v>796</v>
      </c>
      <c r="G97" s="789" t="s">
        <v>37</v>
      </c>
      <c r="H97" s="793">
        <v>319</v>
      </c>
      <c r="I97" s="788"/>
      <c r="J97" s="459"/>
      <c r="K97" s="824">
        <v>185510</v>
      </c>
      <c r="L97" s="781">
        <v>41426</v>
      </c>
      <c r="M97" s="781">
        <v>41487</v>
      </c>
      <c r="N97" s="781" t="s">
        <v>56</v>
      </c>
      <c r="O97" s="459" t="s">
        <v>58</v>
      </c>
    </row>
    <row r="98" spans="1:15" s="9" customFormat="1" ht="13.5" customHeight="1">
      <c r="A98" s="459">
        <v>72</v>
      </c>
      <c r="B98" s="780" t="s">
        <v>53</v>
      </c>
      <c r="C98" s="331">
        <v>2924694</v>
      </c>
      <c r="D98" s="795" t="s">
        <v>1811</v>
      </c>
      <c r="E98" s="549" t="s">
        <v>753</v>
      </c>
      <c r="F98" s="788">
        <v>166</v>
      </c>
      <c r="G98" s="789" t="s">
        <v>41</v>
      </c>
      <c r="H98" s="793">
        <v>12</v>
      </c>
      <c r="I98" s="788"/>
      <c r="J98" s="459"/>
      <c r="K98" s="824">
        <v>16800</v>
      </c>
      <c r="L98" s="781">
        <v>41426</v>
      </c>
      <c r="M98" s="781">
        <v>41518</v>
      </c>
      <c r="N98" s="781" t="s">
        <v>56</v>
      </c>
      <c r="O98" s="459" t="s">
        <v>58</v>
      </c>
    </row>
    <row r="99" spans="1:15" s="9" customFormat="1">
      <c r="A99" s="459">
        <v>73</v>
      </c>
      <c r="B99" s="780" t="s">
        <v>53</v>
      </c>
      <c r="C99" s="331">
        <v>2924694</v>
      </c>
      <c r="D99" s="795" t="s">
        <v>1812</v>
      </c>
      <c r="E99" s="549" t="s">
        <v>753</v>
      </c>
      <c r="F99" s="788">
        <v>166</v>
      </c>
      <c r="G99" s="789" t="s">
        <v>45</v>
      </c>
      <c r="H99" s="793">
        <v>270</v>
      </c>
      <c r="I99" s="788"/>
      <c r="J99" s="459"/>
      <c r="K99" s="824">
        <v>13500</v>
      </c>
      <c r="L99" s="781">
        <v>41426</v>
      </c>
      <c r="M99" s="781">
        <v>41518</v>
      </c>
      <c r="N99" s="781" t="s">
        <v>56</v>
      </c>
      <c r="O99" s="459" t="s">
        <v>58</v>
      </c>
    </row>
    <row r="100" spans="1:15" s="9" customFormat="1">
      <c r="A100" s="459">
        <v>74</v>
      </c>
      <c r="B100" s="780" t="s">
        <v>53</v>
      </c>
      <c r="C100" s="331">
        <v>1816000</v>
      </c>
      <c r="D100" s="795" t="s">
        <v>1813</v>
      </c>
      <c r="E100" s="793" t="s">
        <v>753</v>
      </c>
      <c r="F100" s="788">
        <v>796</v>
      </c>
      <c r="G100" s="789" t="s">
        <v>37</v>
      </c>
      <c r="H100" s="793">
        <v>27</v>
      </c>
      <c r="I100" s="788"/>
      <c r="J100" s="459"/>
      <c r="K100" s="824">
        <v>47916.61</v>
      </c>
      <c r="L100" s="781">
        <v>41426</v>
      </c>
      <c r="M100" s="781">
        <v>41518</v>
      </c>
      <c r="N100" s="781" t="s">
        <v>56</v>
      </c>
      <c r="O100" s="459" t="s">
        <v>58</v>
      </c>
    </row>
    <row r="101" spans="1:15" s="9" customFormat="1" ht="25.5">
      <c r="A101" s="459">
        <v>75</v>
      </c>
      <c r="B101" s="780" t="s">
        <v>53</v>
      </c>
      <c r="C101" s="331">
        <v>1816000</v>
      </c>
      <c r="D101" s="795" t="s">
        <v>1814</v>
      </c>
      <c r="E101" s="549" t="s">
        <v>753</v>
      </c>
      <c r="F101" s="788">
        <v>796</v>
      </c>
      <c r="G101" s="789" t="s">
        <v>37</v>
      </c>
      <c r="H101" s="793">
        <v>3</v>
      </c>
      <c r="I101" s="788"/>
      <c r="J101" s="459"/>
      <c r="K101" s="824">
        <v>3613.05</v>
      </c>
      <c r="L101" s="781">
        <v>41426</v>
      </c>
      <c r="M101" s="781">
        <v>41518</v>
      </c>
      <c r="N101" s="781" t="s">
        <v>56</v>
      </c>
      <c r="O101" s="459" t="s">
        <v>58</v>
      </c>
    </row>
    <row r="102" spans="1:15" s="9" customFormat="1" ht="25.5">
      <c r="A102" s="459">
        <v>76</v>
      </c>
      <c r="B102" s="780" t="s">
        <v>53</v>
      </c>
      <c r="C102" s="331">
        <v>1816000</v>
      </c>
      <c r="D102" s="795" t="s">
        <v>1815</v>
      </c>
      <c r="E102" s="793" t="s">
        <v>753</v>
      </c>
      <c r="F102" s="788">
        <v>796</v>
      </c>
      <c r="G102" s="789" t="s">
        <v>37</v>
      </c>
      <c r="H102" s="793">
        <v>45</v>
      </c>
      <c r="I102" s="788"/>
      <c r="J102" s="459"/>
      <c r="K102" s="824">
        <v>31079.7</v>
      </c>
      <c r="L102" s="781">
        <v>41426</v>
      </c>
      <c r="M102" s="781">
        <v>41518</v>
      </c>
      <c r="N102" s="781" t="s">
        <v>56</v>
      </c>
      <c r="O102" s="459" t="s">
        <v>58</v>
      </c>
    </row>
    <row r="103" spans="1:15" s="9" customFormat="1" ht="25.5">
      <c r="A103" s="459">
        <v>77</v>
      </c>
      <c r="B103" s="780" t="s">
        <v>53</v>
      </c>
      <c r="C103" s="331">
        <v>1816000</v>
      </c>
      <c r="D103" s="795" t="s">
        <v>1816</v>
      </c>
      <c r="E103" s="793" t="s">
        <v>753</v>
      </c>
      <c r="F103" s="788">
        <v>796</v>
      </c>
      <c r="G103" s="789" t="s">
        <v>37</v>
      </c>
      <c r="H103" s="793">
        <v>10</v>
      </c>
      <c r="I103" s="788"/>
      <c r="J103" s="459"/>
      <c r="K103" s="824">
        <v>5000</v>
      </c>
      <c r="L103" s="781">
        <v>41426</v>
      </c>
      <c r="M103" s="781">
        <v>41518</v>
      </c>
      <c r="N103" s="781" t="s">
        <v>56</v>
      </c>
      <c r="O103" s="459" t="s">
        <v>58</v>
      </c>
    </row>
    <row r="104" spans="1:15" s="9" customFormat="1">
      <c r="A104" s="459">
        <v>78</v>
      </c>
      <c r="B104" s="780" t="s">
        <v>53</v>
      </c>
      <c r="C104" s="331">
        <v>1816000</v>
      </c>
      <c r="D104" s="795" t="s">
        <v>1817</v>
      </c>
      <c r="E104" s="549" t="s">
        <v>753</v>
      </c>
      <c r="F104" s="788">
        <v>796</v>
      </c>
      <c r="G104" s="789" t="s">
        <v>37</v>
      </c>
      <c r="H104" s="793">
        <v>1</v>
      </c>
      <c r="I104" s="788"/>
      <c r="J104" s="459"/>
      <c r="K104" s="824">
        <v>1604.61</v>
      </c>
      <c r="L104" s="781">
        <v>41426</v>
      </c>
      <c r="M104" s="781">
        <v>41518</v>
      </c>
      <c r="N104" s="781" t="s">
        <v>56</v>
      </c>
      <c r="O104" s="459" t="s">
        <v>58</v>
      </c>
    </row>
    <row r="105" spans="1:15" s="9" customFormat="1">
      <c r="A105" s="459">
        <v>79</v>
      </c>
      <c r="B105" s="780" t="s">
        <v>53</v>
      </c>
      <c r="C105" s="331">
        <v>1816000</v>
      </c>
      <c r="D105" s="795" t="s">
        <v>1818</v>
      </c>
      <c r="E105" s="793" t="s">
        <v>753</v>
      </c>
      <c r="F105" s="788">
        <v>796</v>
      </c>
      <c r="G105" s="789" t="s">
        <v>37</v>
      </c>
      <c r="H105" s="793">
        <v>1</v>
      </c>
      <c r="I105" s="788"/>
      <c r="J105" s="459"/>
      <c r="K105" s="824">
        <v>3153.39</v>
      </c>
      <c r="L105" s="781">
        <v>41426</v>
      </c>
      <c r="M105" s="781">
        <v>41518</v>
      </c>
      <c r="N105" s="781" t="s">
        <v>56</v>
      </c>
      <c r="O105" s="459" t="s">
        <v>58</v>
      </c>
    </row>
    <row r="106" spans="1:15" s="9" customFormat="1">
      <c r="A106" s="459">
        <v>80</v>
      </c>
      <c r="B106" s="780" t="s">
        <v>53</v>
      </c>
      <c r="C106" s="331">
        <v>1816000</v>
      </c>
      <c r="D106" s="795" t="s">
        <v>1819</v>
      </c>
      <c r="E106" s="793" t="s">
        <v>753</v>
      </c>
      <c r="F106" s="788">
        <v>796</v>
      </c>
      <c r="G106" s="789" t="s">
        <v>37</v>
      </c>
      <c r="H106" s="793">
        <v>3</v>
      </c>
      <c r="I106" s="788"/>
      <c r="J106" s="459"/>
      <c r="K106" s="824">
        <v>1439.61</v>
      </c>
      <c r="L106" s="781">
        <v>41426</v>
      </c>
      <c r="M106" s="781">
        <v>41518</v>
      </c>
      <c r="N106" s="781" t="s">
        <v>56</v>
      </c>
      <c r="O106" s="459" t="s">
        <v>58</v>
      </c>
    </row>
    <row r="107" spans="1:15" s="9" customFormat="1">
      <c r="A107" s="459">
        <v>81</v>
      </c>
      <c r="B107" s="780" t="s">
        <v>53</v>
      </c>
      <c r="C107" s="331">
        <v>1816000</v>
      </c>
      <c r="D107" s="795" t="s">
        <v>1820</v>
      </c>
      <c r="E107" s="793" t="s">
        <v>753</v>
      </c>
      <c r="F107" s="788">
        <v>839</v>
      </c>
      <c r="G107" s="789" t="s">
        <v>454</v>
      </c>
      <c r="H107" s="793">
        <v>5</v>
      </c>
      <c r="I107" s="788"/>
      <c r="J107" s="459"/>
      <c r="K107" s="824">
        <v>1950</v>
      </c>
      <c r="L107" s="781">
        <v>41426</v>
      </c>
      <c r="M107" s="781">
        <v>41518</v>
      </c>
      <c r="N107" s="781" t="s">
        <v>56</v>
      </c>
      <c r="O107" s="459" t="s">
        <v>58</v>
      </c>
    </row>
    <row r="108" spans="1:15" s="9" customFormat="1">
      <c r="A108" s="459">
        <v>82</v>
      </c>
      <c r="B108" s="780" t="s">
        <v>53</v>
      </c>
      <c r="C108" s="331">
        <v>1816000</v>
      </c>
      <c r="D108" s="795" t="s">
        <v>1821</v>
      </c>
      <c r="E108" s="793" t="s">
        <v>753</v>
      </c>
      <c r="F108" s="788">
        <v>715</v>
      </c>
      <c r="G108" s="789" t="s">
        <v>1822</v>
      </c>
      <c r="H108" s="793">
        <v>10</v>
      </c>
      <c r="I108" s="788"/>
      <c r="J108" s="459"/>
      <c r="K108" s="824">
        <v>16860</v>
      </c>
      <c r="L108" s="781">
        <v>41426</v>
      </c>
      <c r="M108" s="781">
        <v>41518</v>
      </c>
      <c r="N108" s="781" t="s">
        <v>56</v>
      </c>
      <c r="O108" s="459" t="s">
        <v>58</v>
      </c>
    </row>
    <row r="109" spans="1:15" s="9" customFormat="1">
      <c r="A109" s="459">
        <v>83</v>
      </c>
      <c r="B109" s="780" t="s">
        <v>53</v>
      </c>
      <c r="C109" s="331">
        <v>1816000</v>
      </c>
      <c r="D109" s="795" t="s">
        <v>1823</v>
      </c>
      <c r="E109" s="793" t="s">
        <v>753</v>
      </c>
      <c r="F109" s="788">
        <v>715</v>
      </c>
      <c r="G109" s="789" t="s">
        <v>1653</v>
      </c>
      <c r="H109" s="793">
        <v>72</v>
      </c>
      <c r="I109" s="788"/>
      <c r="J109" s="459"/>
      <c r="K109" s="824">
        <v>58608</v>
      </c>
      <c r="L109" s="781">
        <v>41426</v>
      </c>
      <c r="M109" s="781">
        <v>41518</v>
      </c>
      <c r="N109" s="781" t="s">
        <v>56</v>
      </c>
      <c r="O109" s="459" t="s">
        <v>58</v>
      </c>
    </row>
    <row r="110" spans="1:15" s="9" customFormat="1">
      <c r="A110" s="459">
        <v>84</v>
      </c>
      <c r="B110" s="780" t="s">
        <v>53</v>
      </c>
      <c r="C110" s="331">
        <v>1816000</v>
      </c>
      <c r="D110" s="795" t="s">
        <v>1824</v>
      </c>
      <c r="E110" s="549" t="s">
        <v>753</v>
      </c>
      <c r="F110" s="788">
        <v>715</v>
      </c>
      <c r="G110" s="789" t="s">
        <v>1653</v>
      </c>
      <c r="H110" s="793">
        <v>10</v>
      </c>
      <c r="I110" s="788"/>
      <c r="J110" s="459"/>
      <c r="K110" s="824">
        <v>28270</v>
      </c>
      <c r="L110" s="781">
        <v>41426</v>
      </c>
      <c r="M110" s="781">
        <v>41518</v>
      </c>
      <c r="N110" s="781" t="s">
        <v>56</v>
      </c>
      <c r="O110" s="459" t="s">
        <v>58</v>
      </c>
    </row>
    <row r="111" spans="1:15" s="9" customFormat="1" ht="25.5">
      <c r="A111" s="459">
        <v>85</v>
      </c>
      <c r="B111" s="780" t="s">
        <v>53</v>
      </c>
      <c r="C111" s="331">
        <v>1816000</v>
      </c>
      <c r="D111" s="795" t="s">
        <v>1825</v>
      </c>
      <c r="E111" s="793" t="s">
        <v>753</v>
      </c>
      <c r="F111" s="788">
        <v>796</v>
      </c>
      <c r="G111" s="789" t="s">
        <v>37</v>
      </c>
      <c r="H111" s="793">
        <v>2</v>
      </c>
      <c r="I111" s="788"/>
      <c r="J111" s="459"/>
      <c r="K111" s="824">
        <v>1075.26</v>
      </c>
      <c r="L111" s="781">
        <v>41426</v>
      </c>
      <c r="M111" s="781">
        <v>41518</v>
      </c>
      <c r="N111" s="781" t="s">
        <v>56</v>
      </c>
      <c r="O111" s="459" t="s">
        <v>58</v>
      </c>
    </row>
    <row r="112" spans="1:15" s="9" customFormat="1">
      <c r="A112" s="459">
        <v>86</v>
      </c>
      <c r="B112" s="780" t="s">
        <v>53</v>
      </c>
      <c r="C112" s="331">
        <v>1816000</v>
      </c>
      <c r="D112" s="795" t="s">
        <v>1826</v>
      </c>
      <c r="E112" s="793" t="s">
        <v>753</v>
      </c>
      <c r="F112" s="788">
        <v>715</v>
      </c>
      <c r="G112" s="789" t="s">
        <v>1822</v>
      </c>
      <c r="H112" s="793">
        <v>45</v>
      </c>
      <c r="I112" s="788"/>
      <c r="J112" s="459"/>
      <c r="K112" s="824">
        <v>33992.57</v>
      </c>
      <c r="L112" s="781">
        <v>41426</v>
      </c>
      <c r="M112" s="781">
        <v>41518</v>
      </c>
      <c r="N112" s="781" t="s">
        <v>56</v>
      </c>
      <c r="O112" s="459" t="s">
        <v>58</v>
      </c>
    </row>
    <row r="113" spans="1:16" s="9" customFormat="1">
      <c r="A113" s="459">
        <v>87</v>
      </c>
      <c r="B113" s="780" t="s">
        <v>53</v>
      </c>
      <c r="C113" s="331">
        <v>1816000</v>
      </c>
      <c r="D113" s="795" t="s">
        <v>1827</v>
      </c>
      <c r="E113" s="793" t="s">
        <v>753</v>
      </c>
      <c r="F113" s="788">
        <v>715</v>
      </c>
      <c r="G113" s="789" t="s">
        <v>1822</v>
      </c>
      <c r="H113" s="793">
        <v>18</v>
      </c>
      <c r="I113" s="788"/>
      <c r="J113" s="459"/>
      <c r="K113" s="824">
        <v>9212.02</v>
      </c>
      <c r="L113" s="781">
        <v>41426</v>
      </c>
      <c r="M113" s="781">
        <v>41518</v>
      </c>
      <c r="N113" s="781" t="s">
        <v>56</v>
      </c>
      <c r="O113" s="459" t="s">
        <v>58</v>
      </c>
    </row>
    <row r="114" spans="1:16" s="9" customFormat="1">
      <c r="A114" s="459">
        <v>88</v>
      </c>
      <c r="B114" s="780" t="s">
        <v>53</v>
      </c>
      <c r="C114" s="331">
        <v>1816000</v>
      </c>
      <c r="D114" s="795" t="s">
        <v>1828</v>
      </c>
      <c r="E114" s="793" t="s">
        <v>753</v>
      </c>
      <c r="F114" s="788">
        <v>715</v>
      </c>
      <c r="G114" s="789" t="s">
        <v>1822</v>
      </c>
      <c r="H114" s="793">
        <v>4</v>
      </c>
      <c r="I114" s="788"/>
      <c r="J114" s="459"/>
      <c r="K114" s="824">
        <v>2522.7199999999998</v>
      </c>
      <c r="L114" s="781">
        <v>41426</v>
      </c>
      <c r="M114" s="781">
        <v>41518</v>
      </c>
      <c r="N114" s="781" t="s">
        <v>56</v>
      </c>
      <c r="O114" s="459" t="s">
        <v>58</v>
      </c>
    </row>
    <row r="115" spans="1:16" s="9" customFormat="1" ht="25.5">
      <c r="A115" s="459">
        <v>89</v>
      </c>
      <c r="B115" s="780" t="s">
        <v>53</v>
      </c>
      <c r="C115" s="331">
        <v>1816000</v>
      </c>
      <c r="D115" s="795" t="s">
        <v>1829</v>
      </c>
      <c r="E115" s="793" t="s">
        <v>753</v>
      </c>
      <c r="F115" s="788">
        <v>715</v>
      </c>
      <c r="G115" s="789" t="s">
        <v>1653</v>
      </c>
      <c r="H115" s="793">
        <v>22</v>
      </c>
      <c r="I115" s="788"/>
      <c r="J115" s="459"/>
      <c r="K115" s="824">
        <v>1838.5</v>
      </c>
      <c r="L115" s="781">
        <v>41426</v>
      </c>
      <c r="M115" s="781">
        <v>41518</v>
      </c>
      <c r="N115" s="781" t="s">
        <v>56</v>
      </c>
      <c r="O115" s="459" t="s">
        <v>58</v>
      </c>
    </row>
    <row r="116" spans="1:16" s="9" customFormat="1">
      <c r="A116" s="459">
        <v>90</v>
      </c>
      <c r="B116" s="780" t="s">
        <v>53</v>
      </c>
      <c r="C116" s="331">
        <v>1816000</v>
      </c>
      <c r="D116" s="795" t="s">
        <v>1830</v>
      </c>
      <c r="E116" s="793" t="s">
        <v>753</v>
      </c>
      <c r="F116" s="788">
        <v>715</v>
      </c>
      <c r="G116" s="789" t="s">
        <v>1653</v>
      </c>
      <c r="H116" s="793">
        <v>80</v>
      </c>
      <c r="I116" s="788"/>
      <c r="J116" s="459"/>
      <c r="K116" s="824">
        <v>4300.8</v>
      </c>
      <c r="L116" s="781">
        <v>41426</v>
      </c>
      <c r="M116" s="781">
        <v>41518</v>
      </c>
      <c r="N116" s="781" t="s">
        <v>56</v>
      </c>
      <c r="O116" s="459" t="s">
        <v>58</v>
      </c>
    </row>
    <row r="117" spans="1:16" s="9" customFormat="1">
      <c r="A117" s="459">
        <v>91</v>
      </c>
      <c r="B117" s="780" t="s">
        <v>53</v>
      </c>
      <c r="C117" s="331">
        <v>1816000</v>
      </c>
      <c r="D117" s="795" t="s">
        <v>1831</v>
      </c>
      <c r="E117" s="793" t="s">
        <v>753</v>
      </c>
      <c r="F117" s="788">
        <v>715</v>
      </c>
      <c r="G117" s="789" t="s">
        <v>1653</v>
      </c>
      <c r="H117" s="793">
        <v>860</v>
      </c>
      <c r="I117" s="788"/>
      <c r="J117" s="459"/>
      <c r="K117" s="824">
        <v>6183.4</v>
      </c>
      <c r="L117" s="781">
        <v>41426</v>
      </c>
      <c r="M117" s="781">
        <v>41518</v>
      </c>
      <c r="N117" s="781" t="s">
        <v>56</v>
      </c>
      <c r="O117" s="459" t="s">
        <v>58</v>
      </c>
    </row>
    <row r="118" spans="1:16" s="9" customFormat="1" ht="25.5">
      <c r="A118" s="459">
        <v>92</v>
      </c>
      <c r="B118" s="780" t="s">
        <v>53</v>
      </c>
      <c r="C118" s="331">
        <v>1816000</v>
      </c>
      <c r="D118" s="795" t="s">
        <v>1832</v>
      </c>
      <c r="E118" s="793" t="s">
        <v>753</v>
      </c>
      <c r="F118" s="788">
        <v>715</v>
      </c>
      <c r="G118" s="789" t="s">
        <v>1653</v>
      </c>
      <c r="H118" s="793">
        <v>48</v>
      </c>
      <c r="I118" s="788"/>
      <c r="J118" s="459"/>
      <c r="K118" s="824">
        <v>6255.53</v>
      </c>
      <c r="L118" s="781">
        <v>41426</v>
      </c>
      <c r="M118" s="781">
        <v>41518</v>
      </c>
      <c r="N118" s="781" t="s">
        <v>56</v>
      </c>
      <c r="O118" s="459" t="s">
        <v>58</v>
      </c>
    </row>
    <row r="119" spans="1:16" s="9" customFormat="1" ht="38.25">
      <c r="A119" s="459">
        <v>93</v>
      </c>
      <c r="B119" s="780" t="s">
        <v>53</v>
      </c>
      <c r="C119" s="724">
        <v>3020000</v>
      </c>
      <c r="D119" s="797" t="s">
        <v>1833</v>
      </c>
      <c r="E119" s="459" t="s">
        <v>1784</v>
      </c>
      <c r="F119" s="788">
        <v>796</v>
      </c>
      <c r="G119" s="789" t="s">
        <v>46</v>
      </c>
      <c r="H119" s="790">
        <v>12</v>
      </c>
      <c r="I119" s="788"/>
      <c r="J119" s="459"/>
      <c r="K119" s="824">
        <v>3600</v>
      </c>
      <c r="L119" s="781">
        <v>41426</v>
      </c>
      <c r="M119" s="781" t="s">
        <v>1834</v>
      </c>
      <c r="N119" s="781" t="s">
        <v>56</v>
      </c>
      <c r="O119" s="459" t="s">
        <v>58</v>
      </c>
    </row>
    <row r="120" spans="1:16" s="9" customFormat="1">
      <c r="A120" s="459">
        <v>94</v>
      </c>
      <c r="B120" s="780" t="s">
        <v>53</v>
      </c>
      <c r="C120" s="254">
        <v>9010020</v>
      </c>
      <c r="D120" s="460" t="s">
        <v>1835</v>
      </c>
      <c r="E120" s="459" t="s">
        <v>1742</v>
      </c>
      <c r="F120" s="788">
        <v>796</v>
      </c>
      <c r="G120" s="798" t="s">
        <v>37</v>
      </c>
      <c r="H120" s="459">
        <v>1</v>
      </c>
      <c r="I120" s="799"/>
      <c r="J120" s="800"/>
      <c r="K120" s="824">
        <v>9750</v>
      </c>
      <c r="L120" s="781">
        <v>41426</v>
      </c>
      <c r="M120" s="459" t="s">
        <v>1836</v>
      </c>
      <c r="N120" s="781" t="s">
        <v>465</v>
      </c>
      <c r="O120" s="781" t="s">
        <v>59</v>
      </c>
      <c r="P120" s="782"/>
    </row>
    <row r="121" spans="1:16" s="9" customFormat="1">
      <c r="A121" s="459">
        <v>95</v>
      </c>
      <c r="B121" s="780" t="s">
        <v>53</v>
      </c>
      <c r="C121" s="254">
        <v>7424040</v>
      </c>
      <c r="D121" s="460" t="s">
        <v>1837</v>
      </c>
      <c r="E121" s="459" t="s">
        <v>1742</v>
      </c>
      <c r="F121" s="788">
        <v>796</v>
      </c>
      <c r="G121" s="798" t="s">
        <v>37</v>
      </c>
      <c r="H121" s="459">
        <v>1</v>
      </c>
      <c r="I121" s="799"/>
      <c r="J121" s="800"/>
      <c r="K121" s="824">
        <v>108750</v>
      </c>
      <c r="L121" s="781">
        <v>41426</v>
      </c>
      <c r="M121" s="459" t="s">
        <v>1836</v>
      </c>
      <c r="N121" s="781" t="s">
        <v>465</v>
      </c>
      <c r="O121" s="781" t="s">
        <v>59</v>
      </c>
      <c r="P121" s="782"/>
    </row>
    <row r="122" spans="1:16" s="9" customFormat="1">
      <c r="A122" s="459">
        <v>96</v>
      </c>
      <c r="B122" s="780" t="s">
        <v>53</v>
      </c>
      <c r="C122" s="331">
        <v>6020000</v>
      </c>
      <c r="D122" s="460" t="s">
        <v>1838</v>
      </c>
      <c r="E122" s="459" t="s">
        <v>1742</v>
      </c>
      <c r="F122" s="788">
        <v>961</v>
      </c>
      <c r="G122" s="798" t="s">
        <v>1748</v>
      </c>
      <c r="H122" s="459">
        <v>250</v>
      </c>
      <c r="I122" s="799"/>
      <c r="J122" s="800"/>
      <c r="K122" s="824">
        <v>250000</v>
      </c>
      <c r="L122" s="781">
        <v>41456</v>
      </c>
      <c r="M122" s="459" t="s">
        <v>1836</v>
      </c>
      <c r="N122" s="781" t="s">
        <v>56</v>
      </c>
      <c r="O122" s="781" t="s">
        <v>58</v>
      </c>
      <c r="P122" s="782"/>
    </row>
    <row r="123" spans="1:16" s="9" customFormat="1">
      <c r="A123" s="459">
        <v>97</v>
      </c>
      <c r="B123" s="780" t="s">
        <v>53</v>
      </c>
      <c r="C123" s="458">
        <v>8040020</v>
      </c>
      <c r="D123" s="460" t="s">
        <v>768</v>
      </c>
      <c r="E123" s="459" t="s">
        <v>1742</v>
      </c>
      <c r="F123" s="788">
        <v>792</v>
      </c>
      <c r="G123" s="798" t="s">
        <v>288</v>
      </c>
      <c r="H123" s="459">
        <v>2</v>
      </c>
      <c r="I123" s="799"/>
      <c r="J123" s="800"/>
      <c r="K123" s="824">
        <v>4000</v>
      </c>
      <c r="L123" s="781">
        <v>41456</v>
      </c>
      <c r="M123" s="781">
        <v>41518</v>
      </c>
      <c r="N123" s="781" t="s">
        <v>56</v>
      </c>
      <c r="O123" s="459" t="s">
        <v>58</v>
      </c>
      <c r="P123" s="782"/>
    </row>
    <row r="124" spans="1:16" s="9" customFormat="1">
      <c r="A124" s="459">
        <v>98</v>
      </c>
      <c r="B124" s="780" t="s">
        <v>53</v>
      </c>
      <c r="C124" s="254">
        <v>3190000</v>
      </c>
      <c r="D124" s="460" t="s">
        <v>1839</v>
      </c>
      <c r="E124" s="793" t="s">
        <v>753</v>
      </c>
      <c r="F124" s="788">
        <v>796</v>
      </c>
      <c r="G124" s="789" t="s">
        <v>37</v>
      </c>
      <c r="H124" s="459">
        <v>7</v>
      </c>
      <c r="I124" s="799"/>
      <c r="J124" s="800"/>
      <c r="K124" s="824">
        <v>179000</v>
      </c>
      <c r="L124" s="781">
        <v>41456</v>
      </c>
      <c r="M124" s="781">
        <v>41518</v>
      </c>
      <c r="N124" s="781" t="s">
        <v>56</v>
      </c>
      <c r="O124" s="781" t="s">
        <v>58</v>
      </c>
      <c r="P124" s="782"/>
    </row>
    <row r="125" spans="1:16" s="9" customFormat="1">
      <c r="A125" s="459">
        <v>99</v>
      </c>
      <c r="B125" s="780" t="s">
        <v>53</v>
      </c>
      <c r="C125" s="331">
        <v>6310000</v>
      </c>
      <c r="D125" s="460" t="s">
        <v>1840</v>
      </c>
      <c r="E125" s="459" t="s">
        <v>1784</v>
      </c>
      <c r="F125" s="788">
        <v>796</v>
      </c>
      <c r="G125" s="789" t="s">
        <v>37</v>
      </c>
      <c r="H125" s="459">
        <v>1</v>
      </c>
      <c r="I125" s="799"/>
      <c r="J125" s="800"/>
      <c r="K125" s="824">
        <v>7000</v>
      </c>
      <c r="L125" s="781">
        <v>41456</v>
      </c>
      <c r="M125" s="781">
        <v>41456</v>
      </c>
      <c r="N125" s="781" t="s">
        <v>56</v>
      </c>
      <c r="O125" s="781" t="s">
        <v>58</v>
      </c>
      <c r="P125" s="782"/>
    </row>
    <row r="126" spans="1:16" s="9" customFormat="1">
      <c r="A126" s="459">
        <v>100</v>
      </c>
      <c r="B126" s="780" t="s">
        <v>53</v>
      </c>
      <c r="C126" s="331">
        <v>5230000</v>
      </c>
      <c r="D126" s="460" t="s">
        <v>1841</v>
      </c>
      <c r="E126" s="793" t="s">
        <v>753</v>
      </c>
      <c r="F126" s="788">
        <v>112</v>
      </c>
      <c r="G126" s="798" t="s">
        <v>616</v>
      </c>
      <c r="H126" s="459">
        <v>40</v>
      </c>
      <c r="I126" s="799"/>
      <c r="J126" s="800"/>
      <c r="K126" s="824">
        <v>9000</v>
      </c>
      <c r="L126" s="781">
        <v>41456</v>
      </c>
      <c r="M126" s="781">
        <v>41518</v>
      </c>
      <c r="N126" s="781" t="s">
        <v>56</v>
      </c>
      <c r="O126" s="781" t="s">
        <v>59</v>
      </c>
      <c r="P126" s="782"/>
    </row>
    <row r="127" spans="1:16" s="9" customFormat="1">
      <c r="A127" s="459">
        <v>101</v>
      </c>
      <c r="B127" s="780" t="s">
        <v>53</v>
      </c>
      <c r="C127" s="458">
        <v>3190000</v>
      </c>
      <c r="D127" s="460" t="s">
        <v>1842</v>
      </c>
      <c r="E127" s="793" t="s">
        <v>753</v>
      </c>
      <c r="F127" s="788">
        <v>839</v>
      </c>
      <c r="G127" s="798" t="s">
        <v>454</v>
      </c>
      <c r="H127" s="459">
        <v>4</v>
      </c>
      <c r="I127" s="799"/>
      <c r="J127" s="800"/>
      <c r="K127" s="824">
        <v>674304.75</v>
      </c>
      <c r="L127" s="781">
        <v>41456</v>
      </c>
      <c r="M127" s="781">
        <v>41518</v>
      </c>
      <c r="N127" s="781" t="s">
        <v>56</v>
      </c>
      <c r="O127" s="459" t="s">
        <v>58</v>
      </c>
      <c r="P127" s="782"/>
    </row>
    <row r="128" spans="1:16" s="567" customFormat="1">
      <c r="A128" s="1002" t="s">
        <v>1843</v>
      </c>
      <c r="B128" s="1003"/>
      <c r="C128" s="1003"/>
      <c r="D128" s="1003"/>
      <c r="E128" s="1003"/>
      <c r="F128" s="1003"/>
      <c r="G128" s="1003"/>
      <c r="H128" s="1003"/>
      <c r="I128" s="1003"/>
      <c r="J128" s="1003"/>
      <c r="K128" s="1003"/>
      <c r="L128" s="1003"/>
      <c r="M128" s="1003"/>
      <c r="N128" s="1003"/>
      <c r="O128" s="1004"/>
    </row>
    <row r="129" spans="1:16" s="567" customFormat="1" ht="15">
      <c r="A129" s="962" t="s">
        <v>34</v>
      </c>
      <c r="B129" s="963"/>
      <c r="C129" s="963"/>
      <c r="D129" s="963"/>
      <c r="E129" s="963"/>
      <c r="F129" s="963"/>
      <c r="G129" s="963"/>
      <c r="H129" s="963"/>
      <c r="I129" s="963"/>
      <c r="J129" s="963"/>
      <c r="K129" s="963"/>
      <c r="L129" s="963"/>
      <c r="M129" s="963"/>
      <c r="N129" s="963"/>
      <c r="O129" s="963"/>
    </row>
    <row r="130" spans="1:16" s="151" customFormat="1">
      <c r="A130" s="459">
        <v>102</v>
      </c>
      <c r="B130" s="780" t="s">
        <v>53</v>
      </c>
      <c r="C130" s="254">
        <v>2716000</v>
      </c>
      <c r="D130" s="801" t="s">
        <v>1844</v>
      </c>
      <c r="E130" s="549" t="s">
        <v>753</v>
      </c>
      <c r="F130" s="802">
        <v>166</v>
      </c>
      <c r="G130" s="461" t="s">
        <v>41</v>
      </c>
      <c r="H130" s="803">
        <v>300</v>
      </c>
      <c r="I130" s="461"/>
      <c r="J130" s="804"/>
      <c r="K130" s="805">
        <v>12000</v>
      </c>
      <c r="L130" s="781">
        <v>41487</v>
      </c>
      <c r="M130" s="781">
        <v>41548</v>
      </c>
      <c r="N130" s="459" t="s">
        <v>799</v>
      </c>
      <c r="O130" s="459" t="s">
        <v>58</v>
      </c>
    </row>
    <row r="131" spans="1:16" s="151" customFormat="1">
      <c r="A131" s="459">
        <v>103</v>
      </c>
      <c r="B131" s="780" t="s">
        <v>53</v>
      </c>
      <c r="C131" s="724">
        <v>3131010</v>
      </c>
      <c r="D131" s="801" t="s">
        <v>1845</v>
      </c>
      <c r="E131" s="549" t="s">
        <v>753</v>
      </c>
      <c r="F131" s="806" t="s">
        <v>1198</v>
      </c>
      <c r="G131" s="461" t="s">
        <v>1732</v>
      </c>
      <c r="H131" s="803">
        <v>1500</v>
      </c>
      <c r="I131" s="461"/>
      <c r="J131" s="804"/>
      <c r="K131" s="480">
        <v>37000</v>
      </c>
      <c r="L131" s="802" t="s">
        <v>1846</v>
      </c>
      <c r="M131" s="781">
        <v>41609</v>
      </c>
      <c r="N131" s="459" t="s">
        <v>799</v>
      </c>
      <c r="O131" s="459" t="s">
        <v>58</v>
      </c>
    </row>
    <row r="132" spans="1:16" s="151" customFormat="1" ht="25.5">
      <c r="A132" s="459">
        <v>104</v>
      </c>
      <c r="B132" s="780" t="s">
        <v>53</v>
      </c>
      <c r="C132" s="254">
        <v>2716000</v>
      </c>
      <c r="D132" s="801" t="s">
        <v>1847</v>
      </c>
      <c r="E132" s="549" t="s">
        <v>753</v>
      </c>
      <c r="F132" s="802">
        <v>166</v>
      </c>
      <c r="G132" s="461" t="s">
        <v>41</v>
      </c>
      <c r="H132" s="803">
        <v>145</v>
      </c>
      <c r="I132" s="461"/>
      <c r="J132" s="804"/>
      <c r="K132" s="805">
        <v>4820</v>
      </c>
      <c r="L132" s="802" t="s">
        <v>1846</v>
      </c>
      <c r="M132" s="781">
        <v>41609</v>
      </c>
      <c r="N132" s="459" t="s">
        <v>799</v>
      </c>
      <c r="O132" s="459" t="s">
        <v>58</v>
      </c>
    </row>
    <row r="133" spans="1:16" s="151" customFormat="1" ht="25.5">
      <c r="A133" s="459">
        <v>105</v>
      </c>
      <c r="B133" s="780" t="s">
        <v>53</v>
      </c>
      <c r="C133" s="254">
        <v>2716000</v>
      </c>
      <c r="D133" s="801" t="s">
        <v>1848</v>
      </c>
      <c r="E133" s="549" t="s">
        <v>753</v>
      </c>
      <c r="F133" s="802">
        <v>166</v>
      </c>
      <c r="G133" s="461" t="s">
        <v>41</v>
      </c>
      <c r="H133" s="803">
        <v>48</v>
      </c>
      <c r="I133" s="461"/>
      <c r="J133" s="804"/>
      <c r="K133" s="805">
        <v>1480</v>
      </c>
      <c r="L133" s="802" t="s">
        <v>1846</v>
      </c>
      <c r="M133" s="781">
        <v>41609</v>
      </c>
      <c r="N133" s="459" t="s">
        <v>799</v>
      </c>
      <c r="O133" s="459" t="s">
        <v>58</v>
      </c>
    </row>
    <row r="134" spans="1:16" s="151" customFormat="1">
      <c r="A134" s="459">
        <v>106</v>
      </c>
      <c r="B134" s="780" t="s">
        <v>53</v>
      </c>
      <c r="C134" s="254">
        <v>3190000</v>
      </c>
      <c r="D134" s="801" t="s">
        <v>1849</v>
      </c>
      <c r="E134" s="549" t="s">
        <v>753</v>
      </c>
      <c r="F134" s="788">
        <v>796</v>
      </c>
      <c r="G134" s="461" t="s">
        <v>37</v>
      </c>
      <c r="H134" s="803">
        <v>21</v>
      </c>
      <c r="I134" s="461"/>
      <c r="J134" s="804"/>
      <c r="K134" s="805">
        <v>23200</v>
      </c>
      <c r="L134" s="802" t="s">
        <v>1850</v>
      </c>
      <c r="M134" s="802" t="s">
        <v>1851</v>
      </c>
      <c r="N134" s="459" t="s">
        <v>799</v>
      </c>
      <c r="O134" s="459" t="s">
        <v>58</v>
      </c>
    </row>
    <row r="135" spans="1:16" s="9" customFormat="1" ht="30">
      <c r="A135" s="459">
        <v>107</v>
      </c>
      <c r="B135" s="780" t="s">
        <v>53</v>
      </c>
      <c r="C135" s="724">
        <v>3020000</v>
      </c>
      <c r="D135" s="807" t="s">
        <v>2137</v>
      </c>
      <c r="E135" s="549" t="s">
        <v>753</v>
      </c>
      <c r="F135" s="788">
        <v>796</v>
      </c>
      <c r="G135" s="789" t="s">
        <v>37</v>
      </c>
      <c r="H135" s="790">
        <v>12</v>
      </c>
      <c r="I135" s="788"/>
      <c r="J135" s="459"/>
      <c r="K135" s="459">
        <v>3600</v>
      </c>
      <c r="L135" s="802" t="s">
        <v>1850</v>
      </c>
      <c r="M135" s="781" t="s">
        <v>1852</v>
      </c>
      <c r="N135" s="459" t="s">
        <v>56</v>
      </c>
      <c r="O135" s="459" t="s">
        <v>58</v>
      </c>
    </row>
    <row r="136" spans="1:16" s="9" customFormat="1">
      <c r="A136" s="459">
        <v>108</v>
      </c>
      <c r="B136" s="780" t="s">
        <v>53</v>
      </c>
      <c r="C136" s="254">
        <v>9010020</v>
      </c>
      <c r="D136" s="460" t="s">
        <v>1853</v>
      </c>
      <c r="E136" s="459" t="s">
        <v>1742</v>
      </c>
      <c r="F136" s="788">
        <v>796</v>
      </c>
      <c r="G136" s="798" t="s">
        <v>37</v>
      </c>
      <c r="H136" s="459">
        <v>1</v>
      </c>
      <c r="I136" s="799"/>
      <c r="J136" s="800"/>
      <c r="K136" s="788">
        <v>9750</v>
      </c>
      <c r="L136" s="781">
        <v>41275</v>
      </c>
      <c r="M136" s="459" t="s">
        <v>1852</v>
      </c>
      <c r="N136" s="781" t="s">
        <v>465</v>
      </c>
      <c r="O136" s="781" t="s">
        <v>59</v>
      </c>
      <c r="P136" s="782"/>
    </row>
    <row r="137" spans="1:16" s="9" customFormat="1">
      <c r="A137" s="459">
        <v>109</v>
      </c>
      <c r="B137" s="780" t="s">
        <v>53</v>
      </c>
      <c r="C137" s="254">
        <v>7424040</v>
      </c>
      <c r="D137" s="460" t="s">
        <v>1854</v>
      </c>
      <c r="E137" s="459" t="s">
        <v>1742</v>
      </c>
      <c r="F137" s="788">
        <v>796</v>
      </c>
      <c r="G137" s="798" t="s">
        <v>37</v>
      </c>
      <c r="H137" s="459">
        <v>1</v>
      </c>
      <c r="I137" s="799"/>
      <c r="J137" s="800"/>
      <c r="K137" s="788">
        <v>111600</v>
      </c>
      <c r="L137" s="781">
        <v>41275</v>
      </c>
      <c r="M137" s="459" t="s">
        <v>1852</v>
      </c>
      <c r="N137" s="781" t="s">
        <v>465</v>
      </c>
      <c r="O137" s="781" t="s">
        <v>59</v>
      </c>
      <c r="P137" s="782"/>
    </row>
    <row r="138" spans="1:16" s="9" customFormat="1">
      <c r="A138" s="459">
        <v>110</v>
      </c>
      <c r="B138" s="780" t="s">
        <v>53</v>
      </c>
      <c r="C138" s="458">
        <v>8040020</v>
      </c>
      <c r="D138" s="460" t="s">
        <v>1855</v>
      </c>
      <c r="E138" s="459" t="s">
        <v>1742</v>
      </c>
      <c r="F138" s="788">
        <v>792</v>
      </c>
      <c r="G138" s="798" t="s">
        <v>288</v>
      </c>
      <c r="H138" s="459">
        <v>35</v>
      </c>
      <c r="I138" s="799"/>
      <c r="J138" s="800"/>
      <c r="K138" s="784">
        <v>86900</v>
      </c>
      <c r="L138" s="781">
        <v>41487</v>
      </c>
      <c r="M138" s="459" t="s">
        <v>1852</v>
      </c>
      <c r="N138" s="781" t="s">
        <v>56</v>
      </c>
      <c r="O138" s="459" t="s">
        <v>58</v>
      </c>
      <c r="P138" s="782"/>
    </row>
    <row r="139" spans="1:16" s="9" customFormat="1">
      <c r="A139" s="459">
        <v>111</v>
      </c>
      <c r="B139" s="780" t="s">
        <v>53</v>
      </c>
      <c r="C139" s="331">
        <v>6020000</v>
      </c>
      <c r="D139" s="460" t="s">
        <v>1856</v>
      </c>
      <c r="E139" s="459" t="s">
        <v>1742</v>
      </c>
      <c r="F139" s="788">
        <v>961</v>
      </c>
      <c r="G139" s="798" t="s">
        <v>1748</v>
      </c>
      <c r="H139" s="459">
        <v>180</v>
      </c>
      <c r="I139" s="799"/>
      <c r="J139" s="800"/>
      <c r="K139" s="788">
        <v>180000</v>
      </c>
      <c r="L139" s="781">
        <v>41275</v>
      </c>
      <c r="M139" s="459" t="s">
        <v>1852</v>
      </c>
      <c r="N139" s="781" t="s">
        <v>56</v>
      </c>
      <c r="O139" s="781" t="s">
        <v>58</v>
      </c>
      <c r="P139" s="782"/>
    </row>
    <row r="140" spans="1:16" s="9" customFormat="1">
      <c r="A140" s="459">
        <v>112</v>
      </c>
      <c r="B140" s="780" t="s">
        <v>53</v>
      </c>
      <c r="C140" s="254">
        <v>8513000</v>
      </c>
      <c r="D140" s="460" t="s">
        <v>1857</v>
      </c>
      <c r="E140" s="459" t="s">
        <v>1742</v>
      </c>
      <c r="F140" s="788">
        <v>792</v>
      </c>
      <c r="G140" s="798" t="s">
        <v>288</v>
      </c>
      <c r="H140" s="459">
        <v>60</v>
      </c>
      <c r="I140" s="799"/>
      <c r="J140" s="800"/>
      <c r="K140" s="788">
        <v>120000</v>
      </c>
      <c r="L140" s="781">
        <v>41548</v>
      </c>
      <c r="M140" s="781" t="s">
        <v>1858</v>
      </c>
      <c r="N140" s="781" t="s">
        <v>56</v>
      </c>
      <c r="O140" s="781" t="s">
        <v>58</v>
      </c>
      <c r="P140" s="782"/>
    </row>
    <row r="141" spans="1:16" s="9" customFormat="1" ht="25.5">
      <c r="A141" s="459">
        <v>113</v>
      </c>
      <c r="B141" s="780" t="s">
        <v>53</v>
      </c>
      <c r="C141" s="331">
        <v>2320831</v>
      </c>
      <c r="D141" s="460" t="s">
        <v>1793</v>
      </c>
      <c r="E141" s="459" t="s">
        <v>1742</v>
      </c>
      <c r="F141" s="788">
        <v>796</v>
      </c>
      <c r="G141" s="798" t="s">
        <v>37</v>
      </c>
      <c r="H141" s="459">
        <v>6</v>
      </c>
      <c r="I141" s="799"/>
      <c r="J141" s="800"/>
      <c r="K141" s="788">
        <v>51690</v>
      </c>
      <c r="L141" s="781">
        <v>41548</v>
      </c>
      <c r="M141" s="781">
        <v>41579</v>
      </c>
      <c r="N141" s="781" t="s">
        <v>799</v>
      </c>
      <c r="O141" s="781" t="s">
        <v>58</v>
      </c>
      <c r="P141" s="782"/>
    </row>
    <row r="142" spans="1:16" s="9" customFormat="1">
      <c r="A142" s="459">
        <v>114</v>
      </c>
      <c r="B142" s="780" t="s">
        <v>53</v>
      </c>
      <c r="C142" s="331">
        <v>1725530</v>
      </c>
      <c r="D142" s="460" t="s">
        <v>1724</v>
      </c>
      <c r="E142" s="459" t="s">
        <v>753</v>
      </c>
      <c r="F142" s="9">
        <v>166</v>
      </c>
      <c r="G142" s="459" t="s">
        <v>41</v>
      </c>
      <c r="H142" s="459">
        <v>180</v>
      </c>
      <c r="I142" s="459"/>
      <c r="J142" s="459" t="s">
        <v>1725</v>
      </c>
      <c r="K142" s="459">
        <v>4356</v>
      </c>
      <c r="L142" s="781">
        <v>41609</v>
      </c>
      <c r="M142" s="781">
        <v>41640</v>
      </c>
      <c r="N142" s="459" t="s">
        <v>799</v>
      </c>
      <c r="O142" s="459" t="s">
        <v>58</v>
      </c>
      <c r="P142" s="782"/>
    </row>
    <row r="143" spans="1:16" s="9" customFormat="1">
      <c r="A143" s="459">
        <v>115</v>
      </c>
      <c r="B143" s="780" t="s">
        <v>53</v>
      </c>
      <c r="C143" s="724">
        <v>3150000</v>
      </c>
      <c r="D143" s="460" t="s">
        <v>2140</v>
      </c>
      <c r="E143" s="459" t="s">
        <v>753</v>
      </c>
      <c r="F143" s="788">
        <v>796</v>
      </c>
      <c r="G143" s="789" t="s">
        <v>37</v>
      </c>
      <c r="H143" s="793">
        <v>460</v>
      </c>
      <c r="I143" s="788"/>
      <c r="J143" s="459"/>
      <c r="K143" s="459">
        <v>39500</v>
      </c>
      <c r="L143" s="781">
        <v>41609</v>
      </c>
      <c r="M143" s="781">
        <v>41640</v>
      </c>
      <c r="N143" s="459" t="s">
        <v>799</v>
      </c>
      <c r="O143" s="459" t="s">
        <v>58</v>
      </c>
      <c r="P143" s="782"/>
    </row>
    <row r="144" spans="1:16" s="9" customFormat="1">
      <c r="A144" s="459">
        <v>116</v>
      </c>
      <c r="B144" s="780" t="s">
        <v>53</v>
      </c>
      <c r="C144" s="331">
        <v>2320831</v>
      </c>
      <c r="D144" s="460" t="s">
        <v>2141</v>
      </c>
      <c r="E144" s="459" t="s">
        <v>753</v>
      </c>
      <c r="F144" s="791">
        <v>166</v>
      </c>
      <c r="G144" s="459" t="s">
        <v>41</v>
      </c>
      <c r="H144" s="459">
        <v>35</v>
      </c>
      <c r="I144" s="459"/>
      <c r="J144" s="459" t="s">
        <v>1725</v>
      </c>
      <c r="K144" s="459">
        <v>2724</v>
      </c>
      <c r="L144" s="781">
        <v>41609</v>
      </c>
      <c r="M144" s="781">
        <v>41640</v>
      </c>
      <c r="N144" s="459" t="s">
        <v>799</v>
      </c>
      <c r="O144" s="459" t="s">
        <v>58</v>
      </c>
      <c r="P144" s="782"/>
    </row>
    <row r="145" spans="1:16" s="9" customFormat="1">
      <c r="A145" s="459">
        <v>117</v>
      </c>
      <c r="B145" s="780" t="s">
        <v>53</v>
      </c>
      <c r="C145" s="331"/>
      <c r="D145" s="460" t="s">
        <v>2142</v>
      </c>
      <c r="E145" s="793" t="s">
        <v>2143</v>
      </c>
      <c r="F145" s="788">
        <v>796</v>
      </c>
      <c r="G145" s="789" t="s">
        <v>37</v>
      </c>
      <c r="H145" s="459">
        <v>8</v>
      </c>
      <c r="I145" s="799"/>
      <c r="J145" s="816"/>
      <c r="K145" s="788">
        <v>9600</v>
      </c>
      <c r="L145" s="780" t="s">
        <v>1846</v>
      </c>
      <c r="M145" s="781">
        <v>41609</v>
      </c>
      <c r="N145" s="459" t="s">
        <v>799</v>
      </c>
      <c r="O145" s="459" t="s">
        <v>58</v>
      </c>
      <c r="P145" s="782"/>
    </row>
    <row r="146" spans="1:16" s="9" customFormat="1" ht="25.5">
      <c r="A146" s="459">
        <v>118</v>
      </c>
      <c r="B146" s="780" t="s">
        <v>53</v>
      </c>
      <c r="C146" s="331"/>
      <c r="D146" s="460" t="s">
        <v>2144</v>
      </c>
      <c r="E146" s="459" t="s">
        <v>753</v>
      </c>
      <c r="F146" s="788">
        <v>796</v>
      </c>
      <c r="G146" s="789" t="s">
        <v>37</v>
      </c>
      <c r="H146" s="459">
        <v>10</v>
      </c>
      <c r="I146" s="799"/>
      <c r="J146" s="816"/>
      <c r="K146" s="788">
        <v>500</v>
      </c>
      <c r="L146" s="780" t="s">
        <v>1846</v>
      </c>
      <c r="M146" s="781">
        <v>41609</v>
      </c>
      <c r="N146" s="459" t="s">
        <v>799</v>
      </c>
      <c r="O146" s="781" t="s">
        <v>58</v>
      </c>
      <c r="P146" s="782"/>
    </row>
    <row r="147" spans="1:16" s="9" customFormat="1">
      <c r="A147" s="459">
        <v>119</v>
      </c>
      <c r="B147" s="780" t="s">
        <v>53</v>
      </c>
      <c r="C147" s="331"/>
      <c r="D147" s="460" t="s">
        <v>2145</v>
      </c>
      <c r="E147" s="459" t="s">
        <v>753</v>
      </c>
      <c r="F147" s="788">
        <v>796</v>
      </c>
      <c r="G147" s="789" t="s">
        <v>37</v>
      </c>
      <c r="H147" s="459">
        <v>3</v>
      </c>
      <c r="I147" s="799"/>
      <c r="J147" s="816"/>
      <c r="K147" s="788">
        <v>10500</v>
      </c>
      <c r="L147" s="780" t="s">
        <v>1846</v>
      </c>
      <c r="M147" s="781">
        <v>41609</v>
      </c>
      <c r="N147" s="459" t="s">
        <v>799</v>
      </c>
      <c r="O147" s="781" t="s">
        <v>58</v>
      </c>
      <c r="P147" s="782"/>
    </row>
    <row r="148" spans="1:16" s="9" customFormat="1">
      <c r="A148" s="459">
        <v>120</v>
      </c>
      <c r="B148" s="780" t="s">
        <v>53</v>
      </c>
      <c r="C148" s="331"/>
      <c r="D148" s="460" t="s">
        <v>2146</v>
      </c>
      <c r="E148" s="459" t="s">
        <v>753</v>
      </c>
      <c r="F148" s="788">
        <v>796</v>
      </c>
      <c r="G148" s="789" t="s">
        <v>37</v>
      </c>
      <c r="H148" s="459">
        <v>3</v>
      </c>
      <c r="I148" s="799"/>
      <c r="J148" s="816"/>
      <c r="K148" s="788">
        <v>7200</v>
      </c>
      <c r="L148" s="780" t="s">
        <v>1846</v>
      </c>
      <c r="M148" s="781">
        <v>41609</v>
      </c>
      <c r="N148" s="459" t="s">
        <v>799</v>
      </c>
      <c r="O148" s="781" t="s">
        <v>58</v>
      </c>
      <c r="P148" s="782"/>
    </row>
    <row r="149" spans="1:16" s="9" customFormat="1">
      <c r="A149" s="459">
        <v>121</v>
      </c>
      <c r="B149" s="780" t="s">
        <v>53</v>
      </c>
      <c r="C149" s="331"/>
      <c r="D149" s="460" t="s">
        <v>2147</v>
      </c>
      <c r="E149" s="459" t="s">
        <v>753</v>
      </c>
      <c r="F149" s="788">
        <v>796</v>
      </c>
      <c r="G149" s="789" t="s">
        <v>37</v>
      </c>
      <c r="H149" s="459">
        <v>2</v>
      </c>
      <c r="I149" s="459"/>
      <c r="J149" s="793"/>
      <c r="K149" s="459">
        <v>12000</v>
      </c>
      <c r="L149" s="780" t="s">
        <v>1846</v>
      </c>
      <c r="M149" s="781">
        <v>41609</v>
      </c>
      <c r="N149" s="459" t="s">
        <v>799</v>
      </c>
      <c r="O149" s="781" t="s">
        <v>58</v>
      </c>
      <c r="P149" s="782"/>
    </row>
    <row r="150" spans="1:16">
      <c r="A150" s="1002" t="s">
        <v>2138</v>
      </c>
      <c r="B150" s="1006"/>
      <c r="C150" s="1006"/>
      <c r="D150" s="1006"/>
      <c r="E150" s="1006"/>
      <c r="F150" s="1006"/>
      <c r="G150" s="1006"/>
      <c r="H150" s="1006"/>
      <c r="I150" s="1006"/>
      <c r="J150" s="1006"/>
      <c r="K150" s="1006"/>
      <c r="L150" s="1006"/>
      <c r="M150" s="1006"/>
      <c r="N150" s="1006"/>
      <c r="O150" s="1006"/>
    </row>
    <row r="151" spans="1:16">
      <c r="A151" s="1000" t="s">
        <v>2139</v>
      </c>
      <c r="B151" s="1001"/>
      <c r="C151" s="1001"/>
      <c r="D151" s="1001"/>
      <c r="E151" s="1001"/>
      <c r="F151" s="1001"/>
      <c r="G151" s="1001"/>
      <c r="H151" s="1001"/>
      <c r="I151" s="1001"/>
      <c r="J151" s="1001"/>
      <c r="K151" s="1001"/>
      <c r="L151" s="1001"/>
      <c r="M151" s="1001"/>
      <c r="N151" s="1001"/>
      <c r="O151" s="1001"/>
    </row>
    <row r="152" spans="1:16">
      <c r="A152" s="808"/>
      <c r="B152" s="808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</row>
    <row r="153" spans="1:16" s="153" customFormat="1">
      <c r="A153" s="1010" t="s">
        <v>1364</v>
      </c>
      <c r="B153" s="1010"/>
      <c r="C153" s="1010"/>
      <c r="D153" s="809"/>
      <c r="E153" s="810"/>
      <c r="F153" s="1011"/>
      <c r="G153" s="1011"/>
      <c r="H153" s="810"/>
      <c r="I153" s="809"/>
      <c r="J153" s="1012"/>
      <c r="K153" s="1012"/>
      <c r="L153" s="810"/>
      <c r="M153" s="811"/>
      <c r="N153" s="811"/>
      <c r="O153" s="811"/>
    </row>
    <row r="154" spans="1:16" s="153" customFormat="1" ht="11.25">
      <c r="A154" s="812"/>
      <c r="B154" s="1007"/>
      <c r="C154" s="1007"/>
      <c r="D154" s="813" t="s">
        <v>2</v>
      </c>
      <c r="E154" s="814"/>
      <c r="F154" s="1008" t="s">
        <v>0</v>
      </c>
      <c r="G154" s="1008"/>
      <c r="H154" s="814"/>
      <c r="I154" s="813" t="s">
        <v>1</v>
      </c>
      <c r="J154" s="1009"/>
      <c r="K154" s="1009"/>
      <c r="L154" s="814"/>
      <c r="M154" s="811"/>
      <c r="N154" s="811"/>
      <c r="O154" s="811"/>
    </row>
    <row r="155" spans="1:16" s="153" customFormat="1">
      <c r="A155" s="1010" t="s">
        <v>1859</v>
      </c>
      <c r="B155" s="1010"/>
      <c r="C155" s="1010"/>
      <c r="D155" s="809"/>
      <c r="E155" s="810"/>
      <c r="F155" s="1011"/>
      <c r="G155" s="1011"/>
      <c r="H155" s="810"/>
      <c r="I155" s="809"/>
      <c r="J155" s="1012"/>
      <c r="K155" s="1012"/>
      <c r="L155" s="810"/>
      <c r="M155" s="811"/>
      <c r="N155" s="811"/>
      <c r="O155" s="811"/>
    </row>
    <row r="156" spans="1:16" s="153" customFormat="1" ht="11.25">
      <c r="A156" s="812"/>
      <c r="B156" s="1007"/>
      <c r="C156" s="1007"/>
      <c r="D156" s="813" t="s">
        <v>2</v>
      </c>
      <c r="E156" s="814"/>
      <c r="F156" s="1008" t="s">
        <v>0</v>
      </c>
      <c r="G156" s="1008"/>
      <c r="H156" s="814"/>
      <c r="I156" s="813" t="s">
        <v>1</v>
      </c>
      <c r="J156" s="1009"/>
      <c r="K156" s="1009"/>
      <c r="L156" s="814"/>
      <c r="M156" s="811"/>
      <c r="N156" s="811"/>
      <c r="O156" s="811"/>
    </row>
    <row r="157" spans="1:16" s="153" customFormat="1">
      <c r="A157" s="1010" t="s">
        <v>1860</v>
      </c>
      <c r="B157" s="1010"/>
      <c r="C157" s="1010"/>
      <c r="D157" s="809"/>
      <c r="E157" s="810"/>
      <c r="F157" s="1011"/>
      <c r="G157" s="1011"/>
      <c r="H157" s="810"/>
      <c r="I157" s="809"/>
      <c r="J157" s="1012"/>
      <c r="K157" s="1012"/>
      <c r="L157" s="810"/>
      <c r="M157" s="811"/>
      <c r="N157" s="811"/>
      <c r="O157" s="811"/>
    </row>
    <row r="158" spans="1:16" s="153" customFormat="1" ht="11.25">
      <c r="A158" s="812"/>
      <c r="B158" s="1007"/>
      <c r="C158" s="1007"/>
      <c r="D158" s="813" t="s">
        <v>2</v>
      </c>
      <c r="E158" s="814"/>
      <c r="F158" s="1008" t="s">
        <v>0</v>
      </c>
      <c r="G158" s="1008"/>
      <c r="H158" s="814"/>
      <c r="I158" s="813" t="s">
        <v>1</v>
      </c>
      <c r="J158" s="1009"/>
      <c r="K158" s="1009"/>
      <c r="L158" s="814"/>
      <c r="M158" s="811"/>
      <c r="N158" s="811"/>
      <c r="O158" s="811"/>
    </row>
    <row r="159" spans="1:16" s="153" customFormat="1">
      <c r="A159" s="1010" t="s">
        <v>1861</v>
      </c>
      <c r="B159" s="1010"/>
      <c r="C159" s="1010"/>
      <c r="D159" s="809"/>
      <c r="E159" s="810"/>
      <c r="F159" s="1011"/>
      <c r="G159" s="1011"/>
      <c r="H159" s="810"/>
      <c r="I159" s="810"/>
      <c r="J159" s="1012"/>
      <c r="K159" s="1012"/>
      <c r="L159" s="810"/>
      <c r="M159" s="811"/>
      <c r="N159" s="811"/>
      <c r="O159" s="811"/>
    </row>
    <row r="160" spans="1:16">
      <c r="A160" s="115"/>
      <c r="B160" s="115"/>
      <c r="C160" s="115"/>
      <c r="D160" s="813" t="s">
        <v>2</v>
      </c>
      <c r="E160" s="115"/>
      <c r="F160" s="1008" t="s">
        <v>0</v>
      </c>
      <c r="G160" s="1008"/>
      <c r="H160" s="115"/>
      <c r="I160" s="115"/>
      <c r="J160" s="115"/>
      <c r="K160" s="115"/>
      <c r="L160" s="115"/>
      <c r="M160" s="115"/>
      <c r="N160" s="115"/>
      <c r="O160" s="115"/>
    </row>
    <row r="161" spans="1:1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</row>
    <row r="162" spans="1:1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</row>
    <row r="163" spans="1:1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</row>
  </sheetData>
  <mergeCells count="63">
    <mergeCell ref="F160:G160"/>
    <mergeCell ref="A47:O47"/>
    <mergeCell ref="A87:O87"/>
    <mergeCell ref="A129:O129"/>
    <mergeCell ref="A159:C159"/>
    <mergeCell ref="F159:G159"/>
    <mergeCell ref="J159:K159"/>
    <mergeCell ref="A157:C157"/>
    <mergeCell ref="F157:G157"/>
    <mergeCell ref="J157:K157"/>
    <mergeCell ref="B158:C158"/>
    <mergeCell ref="F158:G158"/>
    <mergeCell ref="J158:K158"/>
    <mergeCell ref="A155:C155"/>
    <mergeCell ref="F155:G155"/>
    <mergeCell ref="J155:K155"/>
    <mergeCell ref="A86:O86"/>
    <mergeCell ref="A128:O128"/>
    <mergeCell ref="A150:O150"/>
    <mergeCell ref="B156:C156"/>
    <mergeCell ref="F156:G156"/>
    <mergeCell ref="J156:K156"/>
    <mergeCell ref="A153:C153"/>
    <mergeCell ref="F153:G153"/>
    <mergeCell ref="J153:K153"/>
    <mergeCell ref="B154:C154"/>
    <mergeCell ref="F154:G154"/>
    <mergeCell ref="J154:K154"/>
    <mergeCell ref="A151:O151"/>
    <mergeCell ref="D19:D20"/>
    <mergeCell ref="E19:E20"/>
    <mergeCell ref="F19:G19"/>
    <mergeCell ref="H19:H20"/>
    <mergeCell ref="I19:J19"/>
    <mergeCell ref="K19:K20"/>
    <mergeCell ref="L19:M19"/>
    <mergeCell ref="A18:A20"/>
    <mergeCell ref="B18:B20"/>
    <mergeCell ref="C18:C20"/>
    <mergeCell ref="D18:M18"/>
    <mergeCell ref="N18:N20"/>
    <mergeCell ref="O18:O19"/>
    <mergeCell ref="A22:O22"/>
    <mergeCell ref="A46:O46"/>
    <mergeCell ref="A14:D14"/>
    <mergeCell ref="E14:O14"/>
    <mergeCell ref="A15:D15"/>
    <mergeCell ref="E15:O15"/>
    <mergeCell ref="A16:D16"/>
    <mergeCell ref="E16:O16"/>
    <mergeCell ref="A11:D11"/>
    <mergeCell ref="E11:O11"/>
    <mergeCell ref="A12:D12"/>
    <mergeCell ref="E12:O12"/>
    <mergeCell ref="A13:D13"/>
    <mergeCell ref="E13:O13"/>
    <mergeCell ref="A10:D10"/>
    <mergeCell ref="E10:O10"/>
    <mergeCell ref="A3:D3"/>
    <mergeCell ref="A4:C4"/>
    <mergeCell ref="E6:L6"/>
    <mergeCell ref="E7:L7"/>
    <mergeCell ref="E8:L8"/>
  </mergeCells>
  <hyperlinks>
    <hyperlink ref="E13" r:id="rId1"/>
  </hyperlinks>
  <pageMargins left="0.7" right="0.7" top="0.75" bottom="0.75" header="0.3" footer="0.3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topLeftCell="A82" zoomScale="85" zoomScaleNormal="85" workbookViewId="0">
      <selection activeCell="E88" sqref="E88"/>
    </sheetView>
  </sheetViews>
  <sheetFormatPr defaultRowHeight="12.75"/>
  <cols>
    <col min="1" max="1" width="6.42578125" style="5" customWidth="1"/>
    <col min="2" max="2" width="8.5703125" style="5" customWidth="1"/>
    <col min="3" max="3" width="11.5703125" style="5" customWidth="1"/>
    <col min="4" max="4" width="29.42578125" style="5" customWidth="1"/>
    <col min="5" max="5" width="30.85546875" style="5" customWidth="1"/>
    <col min="6" max="6" width="8.7109375" style="5" customWidth="1"/>
    <col min="7" max="7" width="10.7109375" style="5" customWidth="1"/>
    <col min="8" max="8" width="12.85546875" style="485" customWidth="1"/>
    <col min="9" max="9" width="15" style="5" customWidth="1"/>
    <col min="10" max="10" width="14.5703125" style="5" customWidth="1"/>
    <col min="11" max="11" width="17.7109375" style="485" customWidth="1"/>
    <col min="12" max="12" width="20" style="5" customWidth="1"/>
    <col min="13" max="13" width="15.28515625" style="5" customWidth="1"/>
    <col min="14" max="14" width="8.7109375" style="5" customWidth="1"/>
    <col min="15" max="15" width="13.7109375" style="5" customWidth="1"/>
    <col min="16" max="255" width="9.140625" style="5"/>
    <col min="256" max="256" width="6.42578125" style="5" customWidth="1"/>
    <col min="257" max="257" width="8.5703125" style="5" customWidth="1"/>
    <col min="258" max="258" width="11.5703125" style="5" customWidth="1"/>
    <col min="259" max="259" width="29.42578125" style="5" customWidth="1"/>
    <col min="260" max="260" width="30.85546875" style="5" customWidth="1"/>
    <col min="261" max="261" width="8.7109375" style="5" customWidth="1"/>
    <col min="262" max="262" width="10.7109375" style="5" customWidth="1"/>
    <col min="263" max="263" width="12.85546875" style="5" customWidth="1"/>
    <col min="264" max="264" width="15" style="5" customWidth="1"/>
    <col min="265" max="265" width="14.5703125" style="5" customWidth="1"/>
    <col min="266" max="266" width="17.7109375" style="5" customWidth="1"/>
    <col min="267" max="267" width="20" style="5" customWidth="1"/>
    <col min="268" max="268" width="15.28515625" style="5" customWidth="1"/>
    <col min="269" max="269" width="8.7109375" style="5" customWidth="1"/>
    <col min="270" max="270" width="13.7109375" style="5" customWidth="1"/>
    <col min="271" max="271" width="16.85546875" style="5" customWidth="1"/>
    <col min="272" max="511" width="9.140625" style="5"/>
    <col min="512" max="512" width="6.42578125" style="5" customWidth="1"/>
    <col min="513" max="513" width="8.5703125" style="5" customWidth="1"/>
    <col min="514" max="514" width="11.5703125" style="5" customWidth="1"/>
    <col min="515" max="515" width="29.42578125" style="5" customWidth="1"/>
    <col min="516" max="516" width="30.85546875" style="5" customWidth="1"/>
    <col min="517" max="517" width="8.7109375" style="5" customWidth="1"/>
    <col min="518" max="518" width="10.7109375" style="5" customWidth="1"/>
    <col min="519" max="519" width="12.85546875" style="5" customWidth="1"/>
    <col min="520" max="520" width="15" style="5" customWidth="1"/>
    <col min="521" max="521" width="14.5703125" style="5" customWidth="1"/>
    <col min="522" max="522" width="17.7109375" style="5" customWidth="1"/>
    <col min="523" max="523" width="20" style="5" customWidth="1"/>
    <col min="524" max="524" width="15.28515625" style="5" customWidth="1"/>
    <col min="525" max="525" width="8.7109375" style="5" customWidth="1"/>
    <col min="526" max="526" width="13.7109375" style="5" customWidth="1"/>
    <col min="527" max="527" width="16.85546875" style="5" customWidth="1"/>
    <col min="528" max="767" width="9.140625" style="5"/>
    <col min="768" max="768" width="6.42578125" style="5" customWidth="1"/>
    <col min="769" max="769" width="8.5703125" style="5" customWidth="1"/>
    <col min="770" max="770" width="11.5703125" style="5" customWidth="1"/>
    <col min="771" max="771" width="29.42578125" style="5" customWidth="1"/>
    <col min="772" max="772" width="30.85546875" style="5" customWidth="1"/>
    <col min="773" max="773" width="8.7109375" style="5" customWidth="1"/>
    <col min="774" max="774" width="10.7109375" style="5" customWidth="1"/>
    <col min="775" max="775" width="12.85546875" style="5" customWidth="1"/>
    <col min="776" max="776" width="15" style="5" customWidth="1"/>
    <col min="777" max="777" width="14.5703125" style="5" customWidth="1"/>
    <col min="778" max="778" width="17.7109375" style="5" customWidth="1"/>
    <col min="779" max="779" width="20" style="5" customWidth="1"/>
    <col min="780" max="780" width="15.28515625" style="5" customWidth="1"/>
    <col min="781" max="781" width="8.7109375" style="5" customWidth="1"/>
    <col min="782" max="782" width="13.7109375" style="5" customWidth="1"/>
    <col min="783" max="783" width="16.85546875" style="5" customWidth="1"/>
    <col min="784" max="1023" width="9.140625" style="5"/>
    <col min="1024" max="1024" width="6.42578125" style="5" customWidth="1"/>
    <col min="1025" max="1025" width="8.5703125" style="5" customWidth="1"/>
    <col min="1026" max="1026" width="11.5703125" style="5" customWidth="1"/>
    <col min="1027" max="1027" width="29.42578125" style="5" customWidth="1"/>
    <col min="1028" max="1028" width="30.85546875" style="5" customWidth="1"/>
    <col min="1029" max="1029" width="8.7109375" style="5" customWidth="1"/>
    <col min="1030" max="1030" width="10.7109375" style="5" customWidth="1"/>
    <col min="1031" max="1031" width="12.85546875" style="5" customWidth="1"/>
    <col min="1032" max="1032" width="15" style="5" customWidth="1"/>
    <col min="1033" max="1033" width="14.5703125" style="5" customWidth="1"/>
    <col min="1034" max="1034" width="17.7109375" style="5" customWidth="1"/>
    <col min="1035" max="1035" width="20" style="5" customWidth="1"/>
    <col min="1036" max="1036" width="15.28515625" style="5" customWidth="1"/>
    <col min="1037" max="1037" width="8.7109375" style="5" customWidth="1"/>
    <col min="1038" max="1038" width="13.7109375" style="5" customWidth="1"/>
    <col min="1039" max="1039" width="16.85546875" style="5" customWidth="1"/>
    <col min="1040" max="1279" width="9.140625" style="5"/>
    <col min="1280" max="1280" width="6.42578125" style="5" customWidth="1"/>
    <col min="1281" max="1281" width="8.5703125" style="5" customWidth="1"/>
    <col min="1282" max="1282" width="11.5703125" style="5" customWidth="1"/>
    <col min="1283" max="1283" width="29.42578125" style="5" customWidth="1"/>
    <col min="1284" max="1284" width="30.85546875" style="5" customWidth="1"/>
    <col min="1285" max="1285" width="8.7109375" style="5" customWidth="1"/>
    <col min="1286" max="1286" width="10.7109375" style="5" customWidth="1"/>
    <col min="1287" max="1287" width="12.85546875" style="5" customWidth="1"/>
    <col min="1288" max="1288" width="15" style="5" customWidth="1"/>
    <col min="1289" max="1289" width="14.5703125" style="5" customWidth="1"/>
    <col min="1290" max="1290" width="17.7109375" style="5" customWidth="1"/>
    <col min="1291" max="1291" width="20" style="5" customWidth="1"/>
    <col min="1292" max="1292" width="15.28515625" style="5" customWidth="1"/>
    <col min="1293" max="1293" width="8.7109375" style="5" customWidth="1"/>
    <col min="1294" max="1294" width="13.7109375" style="5" customWidth="1"/>
    <col min="1295" max="1295" width="16.85546875" style="5" customWidth="1"/>
    <col min="1296" max="1535" width="9.140625" style="5"/>
    <col min="1536" max="1536" width="6.42578125" style="5" customWidth="1"/>
    <col min="1537" max="1537" width="8.5703125" style="5" customWidth="1"/>
    <col min="1538" max="1538" width="11.5703125" style="5" customWidth="1"/>
    <col min="1539" max="1539" width="29.42578125" style="5" customWidth="1"/>
    <col min="1540" max="1540" width="30.85546875" style="5" customWidth="1"/>
    <col min="1541" max="1541" width="8.7109375" style="5" customWidth="1"/>
    <col min="1542" max="1542" width="10.7109375" style="5" customWidth="1"/>
    <col min="1543" max="1543" width="12.85546875" style="5" customWidth="1"/>
    <col min="1544" max="1544" width="15" style="5" customWidth="1"/>
    <col min="1545" max="1545" width="14.5703125" style="5" customWidth="1"/>
    <col min="1546" max="1546" width="17.7109375" style="5" customWidth="1"/>
    <col min="1547" max="1547" width="20" style="5" customWidth="1"/>
    <col min="1548" max="1548" width="15.28515625" style="5" customWidth="1"/>
    <col min="1549" max="1549" width="8.7109375" style="5" customWidth="1"/>
    <col min="1550" max="1550" width="13.7109375" style="5" customWidth="1"/>
    <col min="1551" max="1551" width="16.85546875" style="5" customWidth="1"/>
    <col min="1552" max="1791" width="9.140625" style="5"/>
    <col min="1792" max="1792" width="6.42578125" style="5" customWidth="1"/>
    <col min="1793" max="1793" width="8.5703125" style="5" customWidth="1"/>
    <col min="1794" max="1794" width="11.5703125" style="5" customWidth="1"/>
    <col min="1795" max="1795" width="29.42578125" style="5" customWidth="1"/>
    <col min="1796" max="1796" width="30.85546875" style="5" customWidth="1"/>
    <col min="1797" max="1797" width="8.7109375" style="5" customWidth="1"/>
    <col min="1798" max="1798" width="10.7109375" style="5" customWidth="1"/>
    <col min="1799" max="1799" width="12.85546875" style="5" customWidth="1"/>
    <col min="1800" max="1800" width="15" style="5" customWidth="1"/>
    <col min="1801" max="1801" width="14.5703125" style="5" customWidth="1"/>
    <col min="1802" max="1802" width="17.7109375" style="5" customWidth="1"/>
    <col min="1803" max="1803" width="20" style="5" customWidth="1"/>
    <col min="1804" max="1804" width="15.28515625" style="5" customWidth="1"/>
    <col min="1805" max="1805" width="8.7109375" style="5" customWidth="1"/>
    <col min="1806" max="1806" width="13.7109375" style="5" customWidth="1"/>
    <col min="1807" max="1807" width="16.85546875" style="5" customWidth="1"/>
    <col min="1808" max="2047" width="9.140625" style="5"/>
    <col min="2048" max="2048" width="6.42578125" style="5" customWidth="1"/>
    <col min="2049" max="2049" width="8.5703125" style="5" customWidth="1"/>
    <col min="2050" max="2050" width="11.5703125" style="5" customWidth="1"/>
    <col min="2051" max="2051" width="29.42578125" style="5" customWidth="1"/>
    <col min="2052" max="2052" width="30.85546875" style="5" customWidth="1"/>
    <col min="2053" max="2053" width="8.7109375" style="5" customWidth="1"/>
    <col min="2054" max="2054" width="10.7109375" style="5" customWidth="1"/>
    <col min="2055" max="2055" width="12.85546875" style="5" customWidth="1"/>
    <col min="2056" max="2056" width="15" style="5" customWidth="1"/>
    <col min="2057" max="2057" width="14.5703125" style="5" customWidth="1"/>
    <col min="2058" max="2058" width="17.7109375" style="5" customWidth="1"/>
    <col min="2059" max="2059" width="20" style="5" customWidth="1"/>
    <col min="2060" max="2060" width="15.28515625" style="5" customWidth="1"/>
    <col min="2061" max="2061" width="8.7109375" style="5" customWidth="1"/>
    <col min="2062" max="2062" width="13.7109375" style="5" customWidth="1"/>
    <col min="2063" max="2063" width="16.85546875" style="5" customWidth="1"/>
    <col min="2064" max="2303" width="9.140625" style="5"/>
    <col min="2304" max="2304" width="6.42578125" style="5" customWidth="1"/>
    <col min="2305" max="2305" width="8.5703125" style="5" customWidth="1"/>
    <col min="2306" max="2306" width="11.5703125" style="5" customWidth="1"/>
    <col min="2307" max="2307" width="29.42578125" style="5" customWidth="1"/>
    <col min="2308" max="2308" width="30.85546875" style="5" customWidth="1"/>
    <col min="2309" max="2309" width="8.7109375" style="5" customWidth="1"/>
    <col min="2310" max="2310" width="10.7109375" style="5" customWidth="1"/>
    <col min="2311" max="2311" width="12.85546875" style="5" customWidth="1"/>
    <col min="2312" max="2312" width="15" style="5" customWidth="1"/>
    <col min="2313" max="2313" width="14.5703125" style="5" customWidth="1"/>
    <col min="2314" max="2314" width="17.7109375" style="5" customWidth="1"/>
    <col min="2315" max="2315" width="20" style="5" customWidth="1"/>
    <col min="2316" max="2316" width="15.28515625" style="5" customWidth="1"/>
    <col min="2317" max="2317" width="8.7109375" style="5" customWidth="1"/>
    <col min="2318" max="2318" width="13.7109375" style="5" customWidth="1"/>
    <col min="2319" max="2319" width="16.85546875" style="5" customWidth="1"/>
    <col min="2320" max="2559" width="9.140625" style="5"/>
    <col min="2560" max="2560" width="6.42578125" style="5" customWidth="1"/>
    <col min="2561" max="2561" width="8.5703125" style="5" customWidth="1"/>
    <col min="2562" max="2562" width="11.5703125" style="5" customWidth="1"/>
    <col min="2563" max="2563" width="29.42578125" style="5" customWidth="1"/>
    <col min="2564" max="2564" width="30.85546875" style="5" customWidth="1"/>
    <col min="2565" max="2565" width="8.7109375" style="5" customWidth="1"/>
    <col min="2566" max="2566" width="10.7109375" style="5" customWidth="1"/>
    <col min="2567" max="2567" width="12.85546875" style="5" customWidth="1"/>
    <col min="2568" max="2568" width="15" style="5" customWidth="1"/>
    <col min="2569" max="2569" width="14.5703125" style="5" customWidth="1"/>
    <col min="2570" max="2570" width="17.7109375" style="5" customWidth="1"/>
    <col min="2571" max="2571" width="20" style="5" customWidth="1"/>
    <col min="2572" max="2572" width="15.28515625" style="5" customWidth="1"/>
    <col min="2573" max="2573" width="8.7109375" style="5" customWidth="1"/>
    <col min="2574" max="2574" width="13.7109375" style="5" customWidth="1"/>
    <col min="2575" max="2575" width="16.85546875" style="5" customWidth="1"/>
    <col min="2576" max="2815" width="9.140625" style="5"/>
    <col min="2816" max="2816" width="6.42578125" style="5" customWidth="1"/>
    <col min="2817" max="2817" width="8.5703125" style="5" customWidth="1"/>
    <col min="2818" max="2818" width="11.5703125" style="5" customWidth="1"/>
    <col min="2819" max="2819" width="29.42578125" style="5" customWidth="1"/>
    <col min="2820" max="2820" width="30.85546875" style="5" customWidth="1"/>
    <col min="2821" max="2821" width="8.7109375" style="5" customWidth="1"/>
    <col min="2822" max="2822" width="10.7109375" style="5" customWidth="1"/>
    <col min="2823" max="2823" width="12.85546875" style="5" customWidth="1"/>
    <col min="2824" max="2824" width="15" style="5" customWidth="1"/>
    <col min="2825" max="2825" width="14.5703125" style="5" customWidth="1"/>
    <col min="2826" max="2826" width="17.7109375" style="5" customWidth="1"/>
    <col min="2827" max="2827" width="20" style="5" customWidth="1"/>
    <col min="2828" max="2828" width="15.28515625" style="5" customWidth="1"/>
    <col min="2829" max="2829" width="8.7109375" style="5" customWidth="1"/>
    <col min="2830" max="2830" width="13.7109375" style="5" customWidth="1"/>
    <col min="2831" max="2831" width="16.85546875" style="5" customWidth="1"/>
    <col min="2832" max="3071" width="9.140625" style="5"/>
    <col min="3072" max="3072" width="6.42578125" style="5" customWidth="1"/>
    <col min="3073" max="3073" width="8.5703125" style="5" customWidth="1"/>
    <col min="3074" max="3074" width="11.5703125" style="5" customWidth="1"/>
    <col min="3075" max="3075" width="29.42578125" style="5" customWidth="1"/>
    <col min="3076" max="3076" width="30.85546875" style="5" customWidth="1"/>
    <col min="3077" max="3077" width="8.7109375" style="5" customWidth="1"/>
    <col min="3078" max="3078" width="10.7109375" style="5" customWidth="1"/>
    <col min="3079" max="3079" width="12.85546875" style="5" customWidth="1"/>
    <col min="3080" max="3080" width="15" style="5" customWidth="1"/>
    <col min="3081" max="3081" width="14.5703125" style="5" customWidth="1"/>
    <col min="3082" max="3082" width="17.7109375" style="5" customWidth="1"/>
    <col min="3083" max="3083" width="20" style="5" customWidth="1"/>
    <col min="3084" max="3084" width="15.28515625" style="5" customWidth="1"/>
    <col min="3085" max="3085" width="8.7109375" style="5" customWidth="1"/>
    <col min="3086" max="3086" width="13.7109375" style="5" customWidth="1"/>
    <col min="3087" max="3087" width="16.85546875" style="5" customWidth="1"/>
    <col min="3088" max="3327" width="9.140625" style="5"/>
    <col min="3328" max="3328" width="6.42578125" style="5" customWidth="1"/>
    <col min="3329" max="3329" width="8.5703125" style="5" customWidth="1"/>
    <col min="3330" max="3330" width="11.5703125" style="5" customWidth="1"/>
    <col min="3331" max="3331" width="29.42578125" style="5" customWidth="1"/>
    <col min="3332" max="3332" width="30.85546875" style="5" customWidth="1"/>
    <col min="3333" max="3333" width="8.7109375" style="5" customWidth="1"/>
    <col min="3334" max="3334" width="10.7109375" style="5" customWidth="1"/>
    <col min="3335" max="3335" width="12.85546875" style="5" customWidth="1"/>
    <col min="3336" max="3336" width="15" style="5" customWidth="1"/>
    <col min="3337" max="3337" width="14.5703125" style="5" customWidth="1"/>
    <col min="3338" max="3338" width="17.7109375" style="5" customWidth="1"/>
    <col min="3339" max="3339" width="20" style="5" customWidth="1"/>
    <col min="3340" max="3340" width="15.28515625" style="5" customWidth="1"/>
    <col min="3341" max="3341" width="8.7109375" style="5" customWidth="1"/>
    <col min="3342" max="3342" width="13.7109375" style="5" customWidth="1"/>
    <col min="3343" max="3343" width="16.85546875" style="5" customWidth="1"/>
    <col min="3344" max="3583" width="9.140625" style="5"/>
    <col min="3584" max="3584" width="6.42578125" style="5" customWidth="1"/>
    <col min="3585" max="3585" width="8.5703125" style="5" customWidth="1"/>
    <col min="3586" max="3586" width="11.5703125" style="5" customWidth="1"/>
    <col min="3587" max="3587" width="29.42578125" style="5" customWidth="1"/>
    <col min="3588" max="3588" width="30.85546875" style="5" customWidth="1"/>
    <col min="3589" max="3589" width="8.7109375" style="5" customWidth="1"/>
    <col min="3590" max="3590" width="10.7109375" style="5" customWidth="1"/>
    <col min="3591" max="3591" width="12.85546875" style="5" customWidth="1"/>
    <col min="3592" max="3592" width="15" style="5" customWidth="1"/>
    <col min="3593" max="3593" width="14.5703125" style="5" customWidth="1"/>
    <col min="3594" max="3594" width="17.7109375" style="5" customWidth="1"/>
    <col min="3595" max="3595" width="20" style="5" customWidth="1"/>
    <col min="3596" max="3596" width="15.28515625" style="5" customWidth="1"/>
    <col min="3597" max="3597" width="8.7109375" style="5" customWidth="1"/>
    <col min="3598" max="3598" width="13.7109375" style="5" customWidth="1"/>
    <col min="3599" max="3599" width="16.85546875" style="5" customWidth="1"/>
    <col min="3600" max="3839" width="9.140625" style="5"/>
    <col min="3840" max="3840" width="6.42578125" style="5" customWidth="1"/>
    <col min="3841" max="3841" width="8.5703125" style="5" customWidth="1"/>
    <col min="3842" max="3842" width="11.5703125" style="5" customWidth="1"/>
    <col min="3843" max="3843" width="29.42578125" style="5" customWidth="1"/>
    <col min="3844" max="3844" width="30.85546875" style="5" customWidth="1"/>
    <col min="3845" max="3845" width="8.7109375" style="5" customWidth="1"/>
    <col min="3846" max="3846" width="10.7109375" style="5" customWidth="1"/>
    <col min="3847" max="3847" width="12.85546875" style="5" customWidth="1"/>
    <col min="3848" max="3848" width="15" style="5" customWidth="1"/>
    <col min="3849" max="3849" width="14.5703125" style="5" customWidth="1"/>
    <col min="3850" max="3850" width="17.7109375" style="5" customWidth="1"/>
    <col min="3851" max="3851" width="20" style="5" customWidth="1"/>
    <col min="3852" max="3852" width="15.28515625" style="5" customWidth="1"/>
    <col min="3853" max="3853" width="8.7109375" style="5" customWidth="1"/>
    <col min="3854" max="3854" width="13.7109375" style="5" customWidth="1"/>
    <col min="3855" max="3855" width="16.85546875" style="5" customWidth="1"/>
    <col min="3856" max="4095" width="9.140625" style="5"/>
    <col min="4096" max="4096" width="6.42578125" style="5" customWidth="1"/>
    <col min="4097" max="4097" width="8.5703125" style="5" customWidth="1"/>
    <col min="4098" max="4098" width="11.5703125" style="5" customWidth="1"/>
    <col min="4099" max="4099" width="29.42578125" style="5" customWidth="1"/>
    <col min="4100" max="4100" width="30.85546875" style="5" customWidth="1"/>
    <col min="4101" max="4101" width="8.7109375" style="5" customWidth="1"/>
    <col min="4102" max="4102" width="10.7109375" style="5" customWidth="1"/>
    <col min="4103" max="4103" width="12.85546875" style="5" customWidth="1"/>
    <col min="4104" max="4104" width="15" style="5" customWidth="1"/>
    <col min="4105" max="4105" width="14.5703125" style="5" customWidth="1"/>
    <col min="4106" max="4106" width="17.7109375" style="5" customWidth="1"/>
    <col min="4107" max="4107" width="20" style="5" customWidth="1"/>
    <col min="4108" max="4108" width="15.28515625" style="5" customWidth="1"/>
    <col min="4109" max="4109" width="8.7109375" style="5" customWidth="1"/>
    <col min="4110" max="4110" width="13.7109375" style="5" customWidth="1"/>
    <col min="4111" max="4111" width="16.85546875" style="5" customWidth="1"/>
    <col min="4112" max="4351" width="9.140625" style="5"/>
    <col min="4352" max="4352" width="6.42578125" style="5" customWidth="1"/>
    <col min="4353" max="4353" width="8.5703125" style="5" customWidth="1"/>
    <col min="4354" max="4354" width="11.5703125" style="5" customWidth="1"/>
    <col min="4355" max="4355" width="29.42578125" style="5" customWidth="1"/>
    <col min="4356" max="4356" width="30.85546875" style="5" customWidth="1"/>
    <col min="4357" max="4357" width="8.7109375" style="5" customWidth="1"/>
    <col min="4358" max="4358" width="10.7109375" style="5" customWidth="1"/>
    <col min="4359" max="4359" width="12.85546875" style="5" customWidth="1"/>
    <col min="4360" max="4360" width="15" style="5" customWidth="1"/>
    <col min="4361" max="4361" width="14.5703125" style="5" customWidth="1"/>
    <col min="4362" max="4362" width="17.7109375" style="5" customWidth="1"/>
    <col min="4363" max="4363" width="20" style="5" customWidth="1"/>
    <col min="4364" max="4364" width="15.28515625" style="5" customWidth="1"/>
    <col min="4365" max="4365" width="8.7109375" style="5" customWidth="1"/>
    <col min="4366" max="4366" width="13.7109375" style="5" customWidth="1"/>
    <col min="4367" max="4367" width="16.85546875" style="5" customWidth="1"/>
    <col min="4368" max="4607" width="9.140625" style="5"/>
    <col min="4608" max="4608" width="6.42578125" style="5" customWidth="1"/>
    <col min="4609" max="4609" width="8.5703125" style="5" customWidth="1"/>
    <col min="4610" max="4610" width="11.5703125" style="5" customWidth="1"/>
    <col min="4611" max="4611" width="29.42578125" style="5" customWidth="1"/>
    <col min="4612" max="4612" width="30.85546875" style="5" customWidth="1"/>
    <col min="4613" max="4613" width="8.7109375" style="5" customWidth="1"/>
    <col min="4614" max="4614" width="10.7109375" style="5" customWidth="1"/>
    <col min="4615" max="4615" width="12.85546875" style="5" customWidth="1"/>
    <col min="4616" max="4616" width="15" style="5" customWidth="1"/>
    <col min="4617" max="4617" width="14.5703125" style="5" customWidth="1"/>
    <col min="4618" max="4618" width="17.7109375" style="5" customWidth="1"/>
    <col min="4619" max="4619" width="20" style="5" customWidth="1"/>
    <col min="4620" max="4620" width="15.28515625" style="5" customWidth="1"/>
    <col min="4621" max="4621" width="8.7109375" style="5" customWidth="1"/>
    <col min="4622" max="4622" width="13.7109375" style="5" customWidth="1"/>
    <col min="4623" max="4623" width="16.85546875" style="5" customWidth="1"/>
    <col min="4624" max="4863" width="9.140625" style="5"/>
    <col min="4864" max="4864" width="6.42578125" style="5" customWidth="1"/>
    <col min="4865" max="4865" width="8.5703125" style="5" customWidth="1"/>
    <col min="4866" max="4866" width="11.5703125" style="5" customWidth="1"/>
    <col min="4867" max="4867" width="29.42578125" style="5" customWidth="1"/>
    <col min="4868" max="4868" width="30.85546875" style="5" customWidth="1"/>
    <col min="4869" max="4869" width="8.7109375" style="5" customWidth="1"/>
    <col min="4870" max="4870" width="10.7109375" style="5" customWidth="1"/>
    <col min="4871" max="4871" width="12.85546875" style="5" customWidth="1"/>
    <col min="4872" max="4872" width="15" style="5" customWidth="1"/>
    <col min="4873" max="4873" width="14.5703125" style="5" customWidth="1"/>
    <col min="4874" max="4874" width="17.7109375" style="5" customWidth="1"/>
    <col min="4875" max="4875" width="20" style="5" customWidth="1"/>
    <col min="4876" max="4876" width="15.28515625" style="5" customWidth="1"/>
    <col min="4877" max="4877" width="8.7109375" style="5" customWidth="1"/>
    <col min="4878" max="4878" width="13.7109375" style="5" customWidth="1"/>
    <col min="4879" max="4879" width="16.85546875" style="5" customWidth="1"/>
    <col min="4880" max="5119" width="9.140625" style="5"/>
    <col min="5120" max="5120" width="6.42578125" style="5" customWidth="1"/>
    <col min="5121" max="5121" width="8.5703125" style="5" customWidth="1"/>
    <col min="5122" max="5122" width="11.5703125" style="5" customWidth="1"/>
    <col min="5123" max="5123" width="29.42578125" style="5" customWidth="1"/>
    <col min="5124" max="5124" width="30.85546875" style="5" customWidth="1"/>
    <col min="5125" max="5125" width="8.7109375" style="5" customWidth="1"/>
    <col min="5126" max="5126" width="10.7109375" style="5" customWidth="1"/>
    <col min="5127" max="5127" width="12.85546875" style="5" customWidth="1"/>
    <col min="5128" max="5128" width="15" style="5" customWidth="1"/>
    <col min="5129" max="5129" width="14.5703125" style="5" customWidth="1"/>
    <col min="5130" max="5130" width="17.7109375" style="5" customWidth="1"/>
    <col min="5131" max="5131" width="20" style="5" customWidth="1"/>
    <col min="5132" max="5132" width="15.28515625" style="5" customWidth="1"/>
    <col min="5133" max="5133" width="8.7109375" style="5" customWidth="1"/>
    <col min="5134" max="5134" width="13.7109375" style="5" customWidth="1"/>
    <col min="5135" max="5135" width="16.85546875" style="5" customWidth="1"/>
    <col min="5136" max="5375" width="9.140625" style="5"/>
    <col min="5376" max="5376" width="6.42578125" style="5" customWidth="1"/>
    <col min="5377" max="5377" width="8.5703125" style="5" customWidth="1"/>
    <col min="5378" max="5378" width="11.5703125" style="5" customWidth="1"/>
    <col min="5379" max="5379" width="29.42578125" style="5" customWidth="1"/>
    <col min="5380" max="5380" width="30.85546875" style="5" customWidth="1"/>
    <col min="5381" max="5381" width="8.7109375" style="5" customWidth="1"/>
    <col min="5382" max="5382" width="10.7109375" style="5" customWidth="1"/>
    <col min="5383" max="5383" width="12.85546875" style="5" customWidth="1"/>
    <col min="5384" max="5384" width="15" style="5" customWidth="1"/>
    <col min="5385" max="5385" width="14.5703125" style="5" customWidth="1"/>
    <col min="5386" max="5386" width="17.7109375" style="5" customWidth="1"/>
    <col min="5387" max="5387" width="20" style="5" customWidth="1"/>
    <col min="5388" max="5388" width="15.28515625" style="5" customWidth="1"/>
    <col min="5389" max="5389" width="8.7109375" style="5" customWidth="1"/>
    <col min="5390" max="5390" width="13.7109375" style="5" customWidth="1"/>
    <col min="5391" max="5391" width="16.85546875" style="5" customWidth="1"/>
    <col min="5392" max="5631" width="9.140625" style="5"/>
    <col min="5632" max="5632" width="6.42578125" style="5" customWidth="1"/>
    <col min="5633" max="5633" width="8.5703125" style="5" customWidth="1"/>
    <col min="5634" max="5634" width="11.5703125" style="5" customWidth="1"/>
    <col min="5635" max="5635" width="29.42578125" style="5" customWidth="1"/>
    <col min="5636" max="5636" width="30.85546875" style="5" customWidth="1"/>
    <col min="5637" max="5637" width="8.7109375" style="5" customWidth="1"/>
    <col min="5638" max="5638" width="10.7109375" style="5" customWidth="1"/>
    <col min="5639" max="5639" width="12.85546875" style="5" customWidth="1"/>
    <col min="5640" max="5640" width="15" style="5" customWidth="1"/>
    <col min="5641" max="5641" width="14.5703125" style="5" customWidth="1"/>
    <col min="5642" max="5642" width="17.7109375" style="5" customWidth="1"/>
    <col min="5643" max="5643" width="20" style="5" customWidth="1"/>
    <col min="5644" max="5644" width="15.28515625" style="5" customWidth="1"/>
    <col min="5645" max="5645" width="8.7109375" style="5" customWidth="1"/>
    <col min="5646" max="5646" width="13.7109375" style="5" customWidth="1"/>
    <col min="5647" max="5647" width="16.85546875" style="5" customWidth="1"/>
    <col min="5648" max="5887" width="9.140625" style="5"/>
    <col min="5888" max="5888" width="6.42578125" style="5" customWidth="1"/>
    <col min="5889" max="5889" width="8.5703125" style="5" customWidth="1"/>
    <col min="5890" max="5890" width="11.5703125" style="5" customWidth="1"/>
    <col min="5891" max="5891" width="29.42578125" style="5" customWidth="1"/>
    <col min="5892" max="5892" width="30.85546875" style="5" customWidth="1"/>
    <col min="5893" max="5893" width="8.7109375" style="5" customWidth="1"/>
    <col min="5894" max="5894" width="10.7109375" style="5" customWidth="1"/>
    <col min="5895" max="5895" width="12.85546875" style="5" customWidth="1"/>
    <col min="5896" max="5896" width="15" style="5" customWidth="1"/>
    <col min="5897" max="5897" width="14.5703125" style="5" customWidth="1"/>
    <col min="5898" max="5898" width="17.7109375" style="5" customWidth="1"/>
    <col min="5899" max="5899" width="20" style="5" customWidth="1"/>
    <col min="5900" max="5900" width="15.28515625" style="5" customWidth="1"/>
    <col min="5901" max="5901" width="8.7109375" style="5" customWidth="1"/>
    <col min="5902" max="5902" width="13.7109375" style="5" customWidth="1"/>
    <col min="5903" max="5903" width="16.85546875" style="5" customWidth="1"/>
    <col min="5904" max="6143" width="9.140625" style="5"/>
    <col min="6144" max="6144" width="6.42578125" style="5" customWidth="1"/>
    <col min="6145" max="6145" width="8.5703125" style="5" customWidth="1"/>
    <col min="6146" max="6146" width="11.5703125" style="5" customWidth="1"/>
    <col min="6147" max="6147" width="29.42578125" style="5" customWidth="1"/>
    <col min="6148" max="6148" width="30.85546875" style="5" customWidth="1"/>
    <col min="6149" max="6149" width="8.7109375" style="5" customWidth="1"/>
    <col min="6150" max="6150" width="10.7109375" style="5" customWidth="1"/>
    <col min="6151" max="6151" width="12.85546875" style="5" customWidth="1"/>
    <col min="6152" max="6152" width="15" style="5" customWidth="1"/>
    <col min="6153" max="6153" width="14.5703125" style="5" customWidth="1"/>
    <col min="6154" max="6154" width="17.7109375" style="5" customWidth="1"/>
    <col min="6155" max="6155" width="20" style="5" customWidth="1"/>
    <col min="6156" max="6156" width="15.28515625" style="5" customWidth="1"/>
    <col min="6157" max="6157" width="8.7109375" style="5" customWidth="1"/>
    <col min="6158" max="6158" width="13.7109375" style="5" customWidth="1"/>
    <col min="6159" max="6159" width="16.85546875" style="5" customWidth="1"/>
    <col min="6160" max="6399" width="9.140625" style="5"/>
    <col min="6400" max="6400" width="6.42578125" style="5" customWidth="1"/>
    <col min="6401" max="6401" width="8.5703125" style="5" customWidth="1"/>
    <col min="6402" max="6402" width="11.5703125" style="5" customWidth="1"/>
    <col min="6403" max="6403" width="29.42578125" style="5" customWidth="1"/>
    <col min="6404" max="6404" width="30.85546875" style="5" customWidth="1"/>
    <col min="6405" max="6405" width="8.7109375" style="5" customWidth="1"/>
    <col min="6406" max="6406" width="10.7109375" style="5" customWidth="1"/>
    <col min="6407" max="6407" width="12.85546875" style="5" customWidth="1"/>
    <col min="6408" max="6408" width="15" style="5" customWidth="1"/>
    <col min="6409" max="6409" width="14.5703125" style="5" customWidth="1"/>
    <col min="6410" max="6410" width="17.7109375" style="5" customWidth="1"/>
    <col min="6411" max="6411" width="20" style="5" customWidth="1"/>
    <col min="6412" max="6412" width="15.28515625" style="5" customWidth="1"/>
    <col min="6413" max="6413" width="8.7109375" style="5" customWidth="1"/>
    <col min="6414" max="6414" width="13.7109375" style="5" customWidth="1"/>
    <col min="6415" max="6415" width="16.85546875" style="5" customWidth="1"/>
    <col min="6416" max="6655" width="9.140625" style="5"/>
    <col min="6656" max="6656" width="6.42578125" style="5" customWidth="1"/>
    <col min="6657" max="6657" width="8.5703125" style="5" customWidth="1"/>
    <col min="6658" max="6658" width="11.5703125" style="5" customWidth="1"/>
    <col min="6659" max="6659" width="29.42578125" style="5" customWidth="1"/>
    <col min="6660" max="6660" width="30.85546875" style="5" customWidth="1"/>
    <col min="6661" max="6661" width="8.7109375" style="5" customWidth="1"/>
    <col min="6662" max="6662" width="10.7109375" style="5" customWidth="1"/>
    <col min="6663" max="6663" width="12.85546875" style="5" customWidth="1"/>
    <col min="6664" max="6664" width="15" style="5" customWidth="1"/>
    <col min="6665" max="6665" width="14.5703125" style="5" customWidth="1"/>
    <col min="6666" max="6666" width="17.7109375" style="5" customWidth="1"/>
    <col min="6667" max="6667" width="20" style="5" customWidth="1"/>
    <col min="6668" max="6668" width="15.28515625" style="5" customWidth="1"/>
    <col min="6669" max="6669" width="8.7109375" style="5" customWidth="1"/>
    <col min="6670" max="6670" width="13.7109375" style="5" customWidth="1"/>
    <col min="6671" max="6671" width="16.85546875" style="5" customWidth="1"/>
    <col min="6672" max="6911" width="9.140625" style="5"/>
    <col min="6912" max="6912" width="6.42578125" style="5" customWidth="1"/>
    <col min="6913" max="6913" width="8.5703125" style="5" customWidth="1"/>
    <col min="6914" max="6914" width="11.5703125" style="5" customWidth="1"/>
    <col min="6915" max="6915" width="29.42578125" style="5" customWidth="1"/>
    <col min="6916" max="6916" width="30.85546875" style="5" customWidth="1"/>
    <col min="6917" max="6917" width="8.7109375" style="5" customWidth="1"/>
    <col min="6918" max="6918" width="10.7109375" style="5" customWidth="1"/>
    <col min="6919" max="6919" width="12.85546875" style="5" customWidth="1"/>
    <col min="6920" max="6920" width="15" style="5" customWidth="1"/>
    <col min="6921" max="6921" width="14.5703125" style="5" customWidth="1"/>
    <col min="6922" max="6922" width="17.7109375" style="5" customWidth="1"/>
    <col min="6923" max="6923" width="20" style="5" customWidth="1"/>
    <col min="6924" max="6924" width="15.28515625" style="5" customWidth="1"/>
    <col min="6925" max="6925" width="8.7109375" style="5" customWidth="1"/>
    <col min="6926" max="6926" width="13.7109375" style="5" customWidth="1"/>
    <col min="6927" max="6927" width="16.85546875" style="5" customWidth="1"/>
    <col min="6928" max="7167" width="9.140625" style="5"/>
    <col min="7168" max="7168" width="6.42578125" style="5" customWidth="1"/>
    <col min="7169" max="7169" width="8.5703125" style="5" customWidth="1"/>
    <col min="7170" max="7170" width="11.5703125" style="5" customWidth="1"/>
    <col min="7171" max="7171" width="29.42578125" style="5" customWidth="1"/>
    <col min="7172" max="7172" width="30.85546875" style="5" customWidth="1"/>
    <col min="7173" max="7173" width="8.7109375" style="5" customWidth="1"/>
    <col min="7174" max="7174" width="10.7109375" style="5" customWidth="1"/>
    <col min="7175" max="7175" width="12.85546875" style="5" customWidth="1"/>
    <col min="7176" max="7176" width="15" style="5" customWidth="1"/>
    <col min="7177" max="7177" width="14.5703125" style="5" customWidth="1"/>
    <col min="7178" max="7178" width="17.7109375" style="5" customWidth="1"/>
    <col min="7179" max="7179" width="20" style="5" customWidth="1"/>
    <col min="7180" max="7180" width="15.28515625" style="5" customWidth="1"/>
    <col min="7181" max="7181" width="8.7109375" style="5" customWidth="1"/>
    <col min="7182" max="7182" width="13.7109375" style="5" customWidth="1"/>
    <col min="7183" max="7183" width="16.85546875" style="5" customWidth="1"/>
    <col min="7184" max="7423" width="9.140625" style="5"/>
    <col min="7424" max="7424" width="6.42578125" style="5" customWidth="1"/>
    <col min="7425" max="7425" width="8.5703125" style="5" customWidth="1"/>
    <col min="7426" max="7426" width="11.5703125" style="5" customWidth="1"/>
    <col min="7427" max="7427" width="29.42578125" style="5" customWidth="1"/>
    <col min="7428" max="7428" width="30.85546875" style="5" customWidth="1"/>
    <col min="7429" max="7429" width="8.7109375" style="5" customWidth="1"/>
    <col min="7430" max="7430" width="10.7109375" style="5" customWidth="1"/>
    <col min="7431" max="7431" width="12.85546875" style="5" customWidth="1"/>
    <col min="7432" max="7432" width="15" style="5" customWidth="1"/>
    <col min="7433" max="7433" width="14.5703125" style="5" customWidth="1"/>
    <col min="7434" max="7434" width="17.7109375" style="5" customWidth="1"/>
    <col min="7435" max="7435" width="20" style="5" customWidth="1"/>
    <col min="7436" max="7436" width="15.28515625" style="5" customWidth="1"/>
    <col min="7437" max="7437" width="8.7109375" style="5" customWidth="1"/>
    <col min="7438" max="7438" width="13.7109375" style="5" customWidth="1"/>
    <col min="7439" max="7439" width="16.85546875" style="5" customWidth="1"/>
    <col min="7440" max="7679" width="9.140625" style="5"/>
    <col min="7680" max="7680" width="6.42578125" style="5" customWidth="1"/>
    <col min="7681" max="7681" width="8.5703125" style="5" customWidth="1"/>
    <col min="7682" max="7682" width="11.5703125" style="5" customWidth="1"/>
    <col min="7683" max="7683" width="29.42578125" style="5" customWidth="1"/>
    <col min="7684" max="7684" width="30.85546875" style="5" customWidth="1"/>
    <col min="7685" max="7685" width="8.7109375" style="5" customWidth="1"/>
    <col min="7686" max="7686" width="10.7109375" style="5" customWidth="1"/>
    <col min="7687" max="7687" width="12.85546875" style="5" customWidth="1"/>
    <col min="7688" max="7688" width="15" style="5" customWidth="1"/>
    <col min="7689" max="7689" width="14.5703125" style="5" customWidth="1"/>
    <col min="7690" max="7690" width="17.7109375" style="5" customWidth="1"/>
    <col min="7691" max="7691" width="20" style="5" customWidth="1"/>
    <col min="7692" max="7692" width="15.28515625" style="5" customWidth="1"/>
    <col min="7693" max="7693" width="8.7109375" style="5" customWidth="1"/>
    <col min="7694" max="7694" width="13.7109375" style="5" customWidth="1"/>
    <col min="7695" max="7695" width="16.85546875" style="5" customWidth="1"/>
    <col min="7696" max="7935" width="9.140625" style="5"/>
    <col min="7936" max="7936" width="6.42578125" style="5" customWidth="1"/>
    <col min="7937" max="7937" width="8.5703125" style="5" customWidth="1"/>
    <col min="7938" max="7938" width="11.5703125" style="5" customWidth="1"/>
    <col min="7939" max="7939" width="29.42578125" style="5" customWidth="1"/>
    <col min="7940" max="7940" width="30.85546875" style="5" customWidth="1"/>
    <col min="7941" max="7941" width="8.7109375" style="5" customWidth="1"/>
    <col min="7942" max="7942" width="10.7109375" style="5" customWidth="1"/>
    <col min="7943" max="7943" width="12.85546875" style="5" customWidth="1"/>
    <col min="7944" max="7944" width="15" style="5" customWidth="1"/>
    <col min="7945" max="7945" width="14.5703125" style="5" customWidth="1"/>
    <col min="7946" max="7946" width="17.7109375" style="5" customWidth="1"/>
    <col min="7947" max="7947" width="20" style="5" customWidth="1"/>
    <col min="7948" max="7948" width="15.28515625" style="5" customWidth="1"/>
    <col min="7949" max="7949" width="8.7109375" style="5" customWidth="1"/>
    <col min="7950" max="7950" width="13.7109375" style="5" customWidth="1"/>
    <col min="7951" max="7951" width="16.85546875" style="5" customWidth="1"/>
    <col min="7952" max="8191" width="9.140625" style="5"/>
    <col min="8192" max="8192" width="6.42578125" style="5" customWidth="1"/>
    <col min="8193" max="8193" width="8.5703125" style="5" customWidth="1"/>
    <col min="8194" max="8194" width="11.5703125" style="5" customWidth="1"/>
    <col min="8195" max="8195" width="29.42578125" style="5" customWidth="1"/>
    <col min="8196" max="8196" width="30.85546875" style="5" customWidth="1"/>
    <col min="8197" max="8197" width="8.7109375" style="5" customWidth="1"/>
    <col min="8198" max="8198" width="10.7109375" style="5" customWidth="1"/>
    <col min="8199" max="8199" width="12.85546875" style="5" customWidth="1"/>
    <col min="8200" max="8200" width="15" style="5" customWidth="1"/>
    <col min="8201" max="8201" width="14.5703125" style="5" customWidth="1"/>
    <col min="8202" max="8202" width="17.7109375" style="5" customWidth="1"/>
    <col min="8203" max="8203" width="20" style="5" customWidth="1"/>
    <col min="8204" max="8204" width="15.28515625" style="5" customWidth="1"/>
    <col min="8205" max="8205" width="8.7109375" style="5" customWidth="1"/>
    <col min="8206" max="8206" width="13.7109375" style="5" customWidth="1"/>
    <col min="8207" max="8207" width="16.85546875" style="5" customWidth="1"/>
    <col min="8208" max="8447" width="9.140625" style="5"/>
    <col min="8448" max="8448" width="6.42578125" style="5" customWidth="1"/>
    <col min="8449" max="8449" width="8.5703125" style="5" customWidth="1"/>
    <col min="8450" max="8450" width="11.5703125" style="5" customWidth="1"/>
    <col min="8451" max="8451" width="29.42578125" style="5" customWidth="1"/>
    <col min="8452" max="8452" width="30.85546875" style="5" customWidth="1"/>
    <col min="8453" max="8453" width="8.7109375" style="5" customWidth="1"/>
    <col min="8454" max="8454" width="10.7109375" style="5" customWidth="1"/>
    <col min="8455" max="8455" width="12.85546875" style="5" customWidth="1"/>
    <col min="8456" max="8456" width="15" style="5" customWidth="1"/>
    <col min="8457" max="8457" width="14.5703125" style="5" customWidth="1"/>
    <col min="8458" max="8458" width="17.7109375" style="5" customWidth="1"/>
    <col min="8459" max="8459" width="20" style="5" customWidth="1"/>
    <col min="8460" max="8460" width="15.28515625" style="5" customWidth="1"/>
    <col min="8461" max="8461" width="8.7109375" style="5" customWidth="1"/>
    <col min="8462" max="8462" width="13.7109375" style="5" customWidth="1"/>
    <col min="8463" max="8463" width="16.85546875" style="5" customWidth="1"/>
    <col min="8464" max="8703" width="9.140625" style="5"/>
    <col min="8704" max="8704" width="6.42578125" style="5" customWidth="1"/>
    <col min="8705" max="8705" width="8.5703125" style="5" customWidth="1"/>
    <col min="8706" max="8706" width="11.5703125" style="5" customWidth="1"/>
    <col min="8707" max="8707" width="29.42578125" style="5" customWidth="1"/>
    <col min="8708" max="8708" width="30.85546875" style="5" customWidth="1"/>
    <col min="8709" max="8709" width="8.7109375" style="5" customWidth="1"/>
    <col min="8710" max="8710" width="10.7109375" style="5" customWidth="1"/>
    <col min="8711" max="8711" width="12.85546875" style="5" customWidth="1"/>
    <col min="8712" max="8712" width="15" style="5" customWidth="1"/>
    <col min="8713" max="8713" width="14.5703125" style="5" customWidth="1"/>
    <col min="8714" max="8714" width="17.7109375" style="5" customWidth="1"/>
    <col min="8715" max="8715" width="20" style="5" customWidth="1"/>
    <col min="8716" max="8716" width="15.28515625" style="5" customWidth="1"/>
    <col min="8717" max="8717" width="8.7109375" style="5" customWidth="1"/>
    <col min="8718" max="8718" width="13.7109375" style="5" customWidth="1"/>
    <col min="8719" max="8719" width="16.85546875" style="5" customWidth="1"/>
    <col min="8720" max="8959" width="9.140625" style="5"/>
    <col min="8960" max="8960" width="6.42578125" style="5" customWidth="1"/>
    <col min="8961" max="8961" width="8.5703125" style="5" customWidth="1"/>
    <col min="8962" max="8962" width="11.5703125" style="5" customWidth="1"/>
    <col min="8963" max="8963" width="29.42578125" style="5" customWidth="1"/>
    <col min="8964" max="8964" width="30.85546875" style="5" customWidth="1"/>
    <col min="8965" max="8965" width="8.7109375" style="5" customWidth="1"/>
    <col min="8966" max="8966" width="10.7109375" style="5" customWidth="1"/>
    <col min="8967" max="8967" width="12.85546875" style="5" customWidth="1"/>
    <col min="8968" max="8968" width="15" style="5" customWidth="1"/>
    <col min="8969" max="8969" width="14.5703125" style="5" customWidth="1"/>
    <col min="8970" max="8970" width="17.7109375" style="5" customWidth="1"/>
    <col min="8971" max="8971" width="20" style="5" customWidth="1"/>
    <col min="8972" max="8972" width="15.28515625" style="5" customWidth="1"/>
    <col min="8973" max="8973" width="8.7109375" style="5" customWidth="1"/>
    <col min="8974" max="8974" width="13.7109375" style="5" customWidth="1"/>
    <col min="8975" max="8975" width="16.85546875" style="5" customWidth="1"/>
    <col min="8976" max="9215" width="9.140625" style="5"/>
    <col min="9216" max="9216" width="6.42578125" style="5" customWidth="1"/>
    <col min="9217" max="9217" width="8.5703125" style="5" customWidth="1"/>
    <col min="9218" max="9218" width="11.5703125" style="5" customWidth="1"/>
    <col min="9219" max="9219" width="29.42578125" style="5" customWidth="1"/>
    <col min="9220" max="9220" width="30.85546875" style="5" customWidth="1"/>
    <col min="9221" max="9221" width="8.7109375" style="5" customWidth="1"/>
    <col min="9222" max="9222" width="10.7109375" style="5" customWidth="1"/>
    <col min="9223" max="9223" width="12.85546875" style="5" customWidth="1"/>
    <col min="9224" max="9224" width="15" style="5" customWidth="1"/>
    <col min="9225" max="9225" width="14.5703125" style="5" customWidth="1"/>
    <col min="9226" max="9226" width="17.7109375" style="5" customWidth="1"/>
    <col min="9227" max="9227" width="20" style="5" customWidth="1"/>
    <col min="9228" max="9228" width="15.28515625" style="5" customWidth="1"/>
    <col min="9229" max="9229" width="8.7109375" style="5" customWidth="1"/>
    <col min="9230" max="9230" width="13.7109375" style="5" customWidth="1"/>
    <col min="9231" max="9231" width="16.85546875" style="5" customWidth="1"/>
    <col min="9232" max="9471" width="9.140625" style="5"/>
    <col min="9472" max="9472" width="6.42578125" style="5" customWidth="1"/>
    <col min="9473" max="9473" width="8.5703125" style="5" customWidth="1"/>
    <col min="9474" max="9474" width="11.5703125" style="5" customWidth="1"/>
    <col min="9475" max="9475" width="29.42578125" style="5" customWidth="1"/>
    <col min="9476" max="9476" width="30.85546875" style="5" customWidth="1"/>
    <col min="9477" max="9477" width="8.7109375" style="5" customWidth="1"/>
    <col min="9478" max="9478" width="10.7109375" style="5" customWidth="1"/>
    <col min="9479" max="9479" width="12.85546875" style="5" customWidth="1"/>
    <col min="9480" max="9480" width="15" style="5" customWidth="1"/>
    <col min="9481" max="9481" width="14.5703125" style="5" customWidth="1"/>
    <col min="9482" max="9482" width="17.7109375" style="5" customWidth="1"/>
    <col min="9483" max="9483" width="20" style="5" customWidth="1"/>
    <col min="9484" max="9484" width="15.28515625" style="5" customWidth="1"/>
    <col min="9485" max="9485" width="8.7109375" style="5" customWidth="1"/>
    <col min="9486" max="9486" width="13.7109375" style="5" customWidth="1"/>
    <col min="9487" max="9487" width="16.85546875" style="5" customWidth="1"/>
    <col min="9488" max="9727" width="9.140625" style="5"/>
    <col min="9728" max="9728" width="6.42578125" style="5" customWidth="1"/>
    <col min="9729" max="9729" width="8.5703125" style="5" customWidth="1"/>
    <col min="9730" max="9730" width="11.5703125" style="5" customWidth="1"/>
    <col min="9731" max="9731" width="29.42578125" style="5" customWidth="1"/>
    <col min="9732" max="9732" width="30.85546875" style="5" customWidth="1"/>
    <col min="9733" max="9733" width="8.7109375" style="5" customWidth="1"/>
    <col min="9734" max="9734" width="10.7109375" style="5" customWidth="1"/>
    <col min="9735" max="9735" width="12.85546875" style="5" customWidth="1"/>
    <col min="9736" max="9736" width="15" style="5" customWidth="1"/>
    <col min="9737" max="9737" width="14.5703125" style="5" customWidth="1"/>
    <col min="9738" max="9738" width="17.7109375" style="5" customWidth="1"/>
    <col min="9739" max="9739" width="20" style="5" customWidth="1"/>
    <col min="9740" max="9740" width="15.28515625" style="5" customWidth="1"/>
    <col min="9741" max="9741" width="8.7109375" style="5" customWidth="1"/>
    <col min="9742" max="9742" width="13.7109375" style="5" customWidth="1"/>
    <col min="9743" max="9743" width="16.85546875" style="5" customWidth="1"/>
    <col min="9744" max="9983" width="9.140625" style="5"/>
    <col min="9984" max="9984" width="6.42578125" style="5" customWidth="1"/>
    <col min="9985" max="9985" width="8.5703125" style="5" customWidth="1"/>
    <col min="9986" max="9986" width="11.5703125" style="5" customWidth="1"/>
    <col min="9987" max="9987" width="29.42578125" style="5" customWidth="1"/>
    <col min="9988" max="9988" width="30.85546875" style="5" customWidth="1"/>
    <col min="9989" max="9989" width="8.7109375" style="5" customWidth="1"/>
    <col min="9990" max="9990" width="10.7109375" style="5" customWidth="1"/>
    <col min="9991" max="9991" width="12.85546875" style="5" customWidth="1"/>
    <col min="9992" max="9992" width="15" style="5" customWidth="1"/>
    <col min="9993" max="9993" width="14.5703125" style="5" customWidth="1"/>
    <col min="9994" max="9994" width="17.7109375" style="5" customWidth="1"/>
    <col min="9995" max="9995" width="20" style="5" customWidth="1"/>
    <col min="9996" max="9996" width="15.28515625" style="5" customWidth="1"/>
    <col min="9997" max="9997" width="8.7109375" style="5" customWidth="1"/>
    <col min="9998" max="9998" width="13.7109375" style="5" customWidth="1"/>
    <col min="9999" max="9999" width="16.85546875" style="5" customWidth="1"/>
    <col min="10000" max="10239" width="9.140625" style="5"/>
    <col min="10240" max="10240" width="6.42578125" style="5" customWidth="1"/>
    <col min="10241" max="10241" width="8.5703125" style="5" customWidth="1"/>
    <col min="10242" max="10242" width="11.5703125" style="5" customWidth="1"/>
    <col min="10243" max="10243" width="29.42578125" style="5" customWidth="1"/>
    <col min="10244" max="10244" width="30.85546875" style="5" customWidth="1"/>
    <col min="10245" max="10245" width="8.7109375" style="5" customWidth="1"/>
    <col min="10246" max="10246" width="10.7109375" style="5" customWidth="1"/>
    <col min="10247" max="10247" width="12.85546875" style="5" customWidth="1"/>
    <col min="10248" max="10248" width="15" style="5" customWidth="1"/>
    <col min="10249" max="10249" width="14.5703125" style="5" customWidth="1"/>
    <col min="10250" max="10250" width="17.7109375" style="5" customWidth="1"/>
    <col min="10251" max="10251" width="20" style="5" customWidth="1"/>
    <col min="10252" max="10252" width="15.28515625" style="5" customWidth="1"/>
    <col min="10253" max="10253" width="8.7109375" style="5" customWidth="1"/>
    <col min="10254" max="10254" width="13.7109375" style="5" customWidth="1"/>
    <col min="10255" max="10255" width="16.85546875" style="5" customWidth="1"/>
    <col min="10256" max="10495" width="9.140625" style="5"/>
    <col min="10496" max="10496" width="6.42578125" style="5" customWidth="1"/>
    <col min="10497" max="10497" width="8.5703125" style="5" customWidth="1"/>
    <col min="10498" max="10498" width="11.5703125" style="5" customWidth="1"/>
    <col min="10499" max="10499" width="29.42578125" style="5" customWidth="1"/>
    <col min="10500" max="10500" width="30.85546875" style="5" customWidth="1"/>
    <col min="10501" max="10501" width="8.7109375" style="5" customWidth="1"/>
    <col min="10502" max="10502" width="10.7109375" style="5" customWidth="1"/>
    <col min="10503" max="10503" width="12.85546875" style="5" customWidth="1"/>
    <col min="10504" max="10504" width="15" style="5" customWidth="1"/>
    <col min="10505" max="10505" width="14.5703125" style="5" customWidth="1"/>
    <col min="10506" max="10506" width="17.7109375" style="5" customWidth="1"/>
    <col min="10507" max="10507" width="20" style="5" customWidth="1"/>
    <col min="10508" max="10508" width="15.28515625" style="5" customWidth="1"/>
    <col min="10509" max="10509" width="8.7109375" style="5" customWidth="1"/>
    <col min="10510" max="10510" width="13.7109375" style="5" customWidth="1"/>
    <col min="10511" max="10511" width="16.85546875" style="5" customWidth="1"/>
    <col min="10512" max="10751" width="9.140625" style="5"/>
    <col min="10752" max="10752" width="6.42578125" style="5" customWidth="1"/>
    <col min="10753" max="10753" width="8.5703125" style="5" customWidth="1"/>
    <col min="10754" max="10754" width="11.5703125" style="5" customWidth="1"/>
    <col min="10755" max="10755" width="29.42578125" style="5" customWidth="1"/>
    <col min="10756" max="10756" width="30.85546875" style="5" customWidth="1"/>
    <col min="10757" max="10757" width="8.7109375" style="5" customWidth="1"/>
    <col min="10758" max="10758" width="10.7109375" style="5" customWidth="1"/>
    <col min="10759" max="10759" width="12.85546875" style="5" customWidth="1"/>
    <col min="10760" max="10760" width="15" style="5" customWidth="1"/>
    <col min="10761" max="10761" width="14.5703125" style="5" customWidth="1"/>
    <col min="10762" max="10762" width="17.7109375" style="5" customWidth="1"/>
    <col min="10763" max="10763" width="20" style="5" customWidth="1"/>
    <col min="10764" max="10764" width="15.28515625" style="5" customWidth="1"/>
    <col min="10765" max="10765" width="8.7109375" style="5" customWidth="1"/>
    <col min="10766" max="10766" width="13.7109375" style="5" customWidth="1"/>
    <col min="10767" max="10767" width="16.85546875" style="5" customWidth="1"/>
    <col min="10768" max="11007" width="9.140625" style="5"/>
    <col min="11008" max="11008" width="6.42578125" style="5" customWidth="1"/>
    <col min="11009" max="11009" width="8.5703125" style="5" customWidth="1"/>
    <col min="11010" max="11010" width="11.5703125" style="5" customWidth="1"/>
    <col min="11011" max="11011" width="29.42578125" style="5" customWidth="1"/>
    <col min="11012" max="11012" width="30.85546875" style="5" customWidth="1"/>
    <col min="11013" max="11013" width="8.7109375" style="5" customWidth="1"/>
    <col min="11014" max="11014" width="10.7109375" style="5" customWidth="1"/>
    <col min="11015" max="11015" width="12.85546875" style="5" customWidth="1"/>
    <col min="11016" max="11016" width="15" style="5" customWidth="1"/>
    <col min="11017" max="11017" width="14.5703125" style="5" customWidth="1"/>
    <col min="11018" max="11018" width="17.7109375" style="5" customWidth="1"/>
    <col min="11019" max="11019" width="20" style="5" customWidth="1"/>
    <col min="11020" max="11020" width="15.28515625" style="5" customWidth="1"/>
    <col min="11021" max="11021" width="8.7109375" style="5" customWidth="1"/>
    <col min="11022" max="11022" width="13.7109375" style="5" customWidth="1"/>
    <col min="11023" max="11023" width="16.85546875" style="5" customWidth="1"/>
    <col min="11024" max="11263" width="9.140625" style="5"/>
    <col min="11264" max="11264" width="6.42578125" style="5" customWidth="1"/>
    <col min="11265" max="11265" width="8.5703125" style="5" customWidth="1"/>
    <col min="11266" max="11266" width="11.5703125" style="5" customWidth="1"/>
    <col min="11267" max="11267" width="29.42578125" style="5" customWidth="1"/>
    <col min="11268" max="11268" width="30.85546875" style="5" customWidth="1"/>
    <col min="11269" max="11269" width="8.7109375" style="5" customWidth="1"/>
    <col min="11270" max="11270" width="10.7109375" style="5" customWidth="1"/>
    <col min="11271" max="11271" width="12.85546875" style="5" customWidth="1"/>
    <col min="11272" max="11272" width="15" style="5" customWidth="1"/>
    <col min="11273" max="11273" width="14.5703125" style="5" customWidth="1"/>
    <col min="11274" max="11274" width="17.7109375" style="5" customWidth="1"/>
    <col min="11275" max="11275" width="20" style="5" customWidth="1"/>
    <col min="11276" max="11276" width="15.28515625" style="5" customWidth="1"/>
    <col min="11277" max="11277" width="8.7109375" style="5" customWidth="1"/>
    <col min="11278" max="11278" width="13.7109375" style="5" customWidth="1"/>
    <col min="11279" max="11279" width="16.85546875" style="5" customWidth="1"/>
    <col min="11280" max="11519" width="9.140625" style="5"/>
    <col min="11520" max="11520" width="6.42578125" style="5" customWidth="1"/>
    <col min="11521" max="11521" width="8.5703125" style="5" customWidth="1"/>
    <col min="11522" max="11522" width="11.5703125" style="5" customWidth="1"/>
    <col min="11523" max="11523" width="29.42578125" style="5" customWidth="1"/>
    <col min="11524" max="11524" width="30.85546875" style="5" customWidth="1"/>
    <col min="11525" max="11525" width="8.7109375" style="5" customWidth="1"/>
    <col min="11526" max="11526" width="10.7109375" style="5" customWidth="1"/>
    <col min="11527" max="11527" width="12.85546875" style="5" customWidth="1"/>
    <col min="11528" max="11528" width="15" style="5" customWidth="1"/>
    <col min="11529" max="11529" width="14.5703125" style="5" customWidth="1"/>
    <col min="11530" max="11530" width="17.7109375" style="5" customWidth="1"/>
    <col min="11531" max="11531" width="20" style="5" customWidth="1"/>
    <col min="11532" max="11532" width="15.28515625" style="5" customWidth="1"/>
    <col min="11533" max="11533" width="8.7109375" style="5" customWidth="1"/>
    <col min="11534" max="11534" width="13.7109375" style="5" customWidth="1"/>
    <col min="11535" max="11535" width="16.85546875" style="5" customWidth="1"/>
    <col min="11536" max="11775" width="9.140625" style="5"/>
    <col min="11776" max="11776" width="6.42578125" style="5" customWidth="1"/>
    <col min="11777" max="11777" width="8.5703125" style="5" customWidth="1"/>
    <col min="11778" max="11778" width="11.5703125" style="5" customWidth="1"/>
    <col min="11779" max="11779" width="29.42578125" style="5" customWidth="1"/>
    <col min="11780" max="11780" width="30.85546875" style="5" customWidth="1"/>
    <col min="11781" max="11781" width="8.7109375" style="5" customWidth="1"/>
    <col min="11782" max="11782" width="10.7109375" style="5" customWidth="1"/>
    <col min="11783" max="11783" width="12.85546875" style="5" customWidth="1"/>
    <col min="11784" max="11784" width="15" style="5" customWidth="1"/>
    <col min="11785" max="11785" width="14.5703125" style="5" customWidth="1"/>
    <col min="11786" max="11786" width="17.7109375" style="5" customWidth="1"/>
    <col min="11787" max="11787" width="20" style="5" customWidth="1"/>
    <col min="11788" max="11788" width="15.28515625" style="5" customWidth="1"/>
    <col min="11789" max="11789" width="8.7109375" style="5" customWidth="1"/>
    <col min="11790" max="11790" width="13.7109375" style="5" customWidth="1"/>
    <col min="11791" max="11791" width="16.85546875" style="5" customWidth="1"/>
    <col min="11792" max="12031" width="9.140625" style="5"/>
    <col min="12032" max="12032" width="6.42578125" style="5" customWidth="1"/>
    <col min="12033" max="12033" width="8.5703125" style="5" customWidth="1"/>
    <col min="12034" max="12034" width="11.5703125" style="5" customWidth="1"/>
    <col min="12035" max="12035" width="29.42578125" style="5" customWidth="1"/>
    <col min="12036" max="12036" width="30.85546875" style="5" customWidth="1"/>
    <col min="12037" max="12037" width="8.7109375" style="5" customWidth="1"/>
    <col min="12038" max="12038" width="10.7109375" style="5" customWidth="1"/>
    <col min="12039" max="12039" width="12.85546875" style="5" customWidth="1"/>
    <col min="12040" max="12040" width="15" style="5" customWidth="1"/>
    <col min="12041" max="12041" width="14.5703125" style="5" customWidth="1"/>
    <col min="12042" max="12042" width="17.7109375" style="5" customWidth="1"/>
    <col min="12043" max="12043" width="20" style="5" customWidth="1"/>
    <col min="12044" max="12044" width="15.28515625" style="5" customWidth="1"/>
    <col min="12045" max="12045" width="8.7109375" style="5" customWidth="1"/>
    <col min="12046" max="12046" width="13.7109375" style="5" customWidth="1"/>
    <col min="12047" max="12047" width="16.85546875" style="5" customWidth="1"/>
    <col min="12048" max="12287" width="9.140625" style="5"/>
    <col min="12288" max="12288" width="6.42578125" style="5" customWidth="1"/>
    <col min="12289" max="12289" width="8.5703125" style="5" customWidth="1"/>
    <col min="12290" max="12290" width="11.5703125" style="5" customWidth="1"/>
    <col min="12291" max="12291" width="29.42578125" style="5" customWidth="1"/>
    <col min="12292" max="12292" width="30.85546875" style="5" customWidth="1"/>
    <col min="12293" max="12293" width="8.7109375" style="5" customWidth="1"/>
    <col min="12294" max="12294" width="10.7109375" style="5" customWidth="1"/>
    <col min="12295" max="12295" width="12.85546875" style="5" customWidth="1"/>
    <col min="12296" max="12296" width="15" style="5" customWidth="1"/>
    <col min="12297" max="12297" width="14.5703125" style="5" customWidth="1"/>
    <col min="12298" max="12298" width="17.7109375" style="5" customWidth="1"/>
    <col min="12299" max="12299" width="20" style="5" customWidth="1"/>
    <col min="12300" max="12300" width="15.28515625" style="5" customWidth="1"/>
    <col min="12301" max="12301" width="8.7109375" style="5" customWidth="1"/>
    <col min="12302" max="12302" width="13.7109375" style="5" customWidth="1"/>
    <col min="12303" max="12303" width="16.85546875" style="5" customWidth="1"/>
    <col min="12304" max="12543" width="9.140625" style="5"/>
    <col min="12544" max="12544" width="6.42578125" style="5" customWidth="1"/>
    <col min="12545" max="12545" width="8.5703125" style="5" customWidth="1"/>
    <col min="12546" max="12546" width="11.5703125" style="5" customWidth="1"/>
    <col min="12547" max="12547" width="29.42578125" style="5" customWidth="1"/>
    <col min="12548" max="12548" width="30.85546875" style="5" customWidth="1"/>
    <col min="12549" max="12549" width="8.7109375" style="5" customWidth="1"/>
    <col min="12550" max="12550" width="10.7109375" style="5" customWidth="1"/>
    <col min="12551" max="12551" width="12.85546875" style="5" customWidth="1"/>
    <col min="12552" max="12552" width="15" style="5" customWidth="1"/>
    <col min="12553" max="12553" width="14.5703125" style="5" customWidth="1"/>
    <col min="12554" max="12554" width="17.7109375" style="5" customWidth="1"/>
    <col min="12555" max="12555" width="20" style="5" customWidth="1"/>
    <col min="12556" max="12556" width="15.28515625" style="5" customWidth="1"/>
    <col min="12557" max="12557" width="8.7109375" style="5" customWidth="1"/>
    <col min="12558" max="12558" width="13.7109375" style="5" customWidth="1"/>
    <col min="12559" max="12559" width="16.85546875" style="5" customWidth="1"/>
    <col min="12560" max="12799" width="9.140625" style="5"/>
    <col min="12800" max="12800" width="6.42578125" style="5" customWidth="1"/>
    <col min="12801" max="12801" width="8.5703125" style="5" customWidth="1"/>
    <col min="12802" max="12802" width="11.5703125" style="5" customWidth="1"/>
    <col min="12803" max="12803" width="29.42578125" style="5" customWidth="1"/>
    <col min="12804" max="12804" width="30.85546875" style="5" customWidth="1"/>
    <col min="12805" max="12805" width="8.7109375" style="5" customWidth="1"/>
    <col min="12806" max="12806" width="10.7109375" style="5" customWidth="1"/>
    <col min="12807" max="12807" width="12.85546875" style="5" customWidth="1"/>
    <col min="12808" max="12808" width="15" style="5" customWidth="1"/>
    <col min="12809" max="12809" width="14.5703125" style="5" customWidth="1"/>
    <col min="12810" max="12810" width="17.7109375" style="5" customWidth="1"/>
    <col min="12811" max="12811" width="20" style="5" customWidth="1"/>
    <col min="12812" max="12812" width="15.28515625" style="5" customWidth="1"/>
    <col min="12813" max="12813" width="8.7109375" style="5" customWidth="1"/>
    <col min="12814" max="12814" width="13.7109375" style="5" customWidth="1"/>
    <col min="12815" max="12815" width="16.85546875" style="5" customWidth="1"/>
    <col min="12816" max="13055" width="9.140625" style="5"/>
    <col min="13056" max="13056" width="6.42578125" style="5" customWidth="1"/>
    <col min="13057" max="13057" width="8.5703125" style="5" customWidth="1"/>
    <col min="13058" max="13058" width="11.5703125" style="5" customWidth="1"/>
    <col min="13059" max="13059" width="29.42578125" style="5" customWidth="1"/>
    <col min="13060" max="13060" width="30.85546875" style="5" customWidth="1"/>
    <col min="13061" max="13061" width="8.7109375" style="5" customWidth="1"/>
    <col min="13062" max="13062" width="10.7109375" style="5" customWidth="1"/>
    <col min="13063" max="13063" width="12.85546875" style="5" customWidth="1"/>
    <col min="13064" max="13064" width="15" style="5" customWidth="1"/>
    <col min="13065" max="13065" width="14.5703125" style="5" customWidth="1"/>
    <col min="13066" max="13066" width="17.7109375" style="5" customWidth="1"/>
    <col min="13067" max="13067" width="20" style="5" customWidth="1"/>
    <col min="13068" max="13068" width="15.28515625" style="5" customWidth="1"/>
    <col min="13069" max="13069" width="8.7109375" style="5" customWidth="1"/>
    <col min="13070" max="13070" width="13.7109375" style="5" customWidth="1"/>
    <col min="13071" max="13071" width="16.85546875" style="5" customWidth="1"/>
    <col min="13072" max="13311" width="9.140625" style="5"/>
    <col min="13312" max="13312" width="6.42578125" style="5" customWidth="1"/>
    <col min="13313" max="13313" width="8.5703125" style="5" customWidth="1"/>
    <col min="13314" max="13314" width="11.5703125" style="5" customWidth="1"/>
    <col min="13315" max="13315" width="29.42578125" style="5" customWidth="1"/>
    <col min="13316" max="13316" width="30.85546875" style="5" customWidth="1"/>
    <col min="13317" max="13317" width="8.7109375" style="5" customWidth="1"/>
    <col min="13318" max="13318" width="10.7109375" style="5" customWidth="1"/>
    <col min="13319" max="13319" width="12.85546875" style="5" customWidth="1"/>
    <col min="13320" max="13320" width="15" style="5" customWidth="1"/>
    <col min="13321" max="13321" width="14.5703125" style="5" customWidth="1"/>
    <col min="13322" max="13322" width="17.7109375" style="5" customWidth="1"/>
    <col min="13323" max="13323" width="20" style="5" customWidth="1"/>
    <col min="13324" max="13324" width="15.28515625" style="5" customWidth="1"/>
    <col min="13325" max="13325" width="8.7109375" style="5" customWidth="1"/>
    <col min="13326" max="13326" width="13.7109375" style="5" customWidth="1"/>
    <col min="13327" max="13327" width="16.85546875" style="5" customWidth="1"/>
    <col min="13328" max="13567" width="9.140625" style="5"/>
    <col min="13568" max="13568" width="6.42578125" style="5" customWidth="1"/>
    <col min="13569" max="13569" width="8.5703125" style="5" customWidth="1"/>
    <col min="13570" max="13570" width="11.5703125" style="5" customWidth="1"/>
    <col min="13571" max="13571" width="29.42578125" style="5" customWidth="1"/>
    <col min="13572" max="13572" width="30.85546875" style="5" customWidth="1"/>
    <col min="13573" max="13573" width="8.7109375" style="5" customWidth="1"/>
    <col min="13574" max="13574" width="10.7109375" style="5" customWidth="1"/>
    <col min="13575" max="13575" width="12.85546875" style="5" customWidth="1"/>
    <col min="13576" max="13576" width="15" style="5" customWidth="1"/>
    <col min="13577" max="13577" width="14.5703125" style="5" customWidth="1"/>
    <col min="13578" max="13578" width="17.7109375" style="5" customWidth="1"/>
    <col min="13579" max="13579" width="20" style="5" customWidth="1"/>
    <col min="13580" max="13580" width="15.28515625" style="5" customWidth="1"/>
    <col min="13581" max="13581" width="8.7109375" style="5" customWidth="1"/>
    <col min="13582" max="13582" width="13.7109375" style="5" customWidth="1"/>
    <col min="13583" max="13583" width="16.85546875" style="5" customWidth="1"/>
    <col min="13584" max="13823" width="9.140625" style="5"/>
    <col min="13824" max="13824" width="6.42578125" style="5" customWidth="1"/>
    <col min="13825" max="13825" width="8.5703125" style="5" customWidth="1"/>
    <col min="13826" max="13826" width="11.5703125" style="5" customWidth="1"/>
    <col min="13827" max="13827" width="29.42578125" style="5" customWidth="1"/>
    <col min="13828" max="13828" width="30.85546875" style="5" customWidth="1"/>
    <col min="13829" max="13829" width="8.7109375" style="5" customWidth="1"/>
    <col min="13830" max="13830" width="10.7109375" style="5" customWidth="1"/>
    <col min="13831" max="13831" width="12.85546875" style="5" customWidth="1"/>
    <col min="13832" max="13832" width="15" style="5" customWidth="1"/>
    <col min="13833" max="13833" width="14.5703125" style="5" customWidth="1"/>
    <col min="13834" max="13834" width="17.7109375" style="5" customWidth="1"/>
    <col min="13835" max="13835" width="20" style="5" customWidth="1"/>
    <col min="13836" max="13836" width="15.28515625" style="5" customWidth="1"/>
    <col min="13837" max="13837" width="8.7109375" style="5" customWidth="1"/>
    <col min="13838" max="13838" width="13.7109375" style="5" customWidth="1"/>
    <col min="13839" max="13839" width="16.85546875" style="5" customWidth="1"/>
    <col min="13840" max="14079" width="9.140625" style="5"/>
    <col min="14080" max="14080" width="6.42578125" style="5" customWidth="1"/>
    <col min="14081" max="14081" width="8.5703125" style="5" customWidth="1"/>
    <col min="14082" max="14082" width="11.5703125" style="5" customWidth="1"/>
    <col min="14083" max="14083" width="29.42578125" style="5" customWidth="1"/>
    <col min="14084" max="14084" width="30.85546875" style="5" customWidth="1"/>
    <col min="14085" max="14085" width="8.7109375" style="5" customWidth="1"/>
    <col min="14086" max="14086" width="10.7109375" style="5" customWidth="1"/>
    <col min="14087" max="14087" width="12.85546875" style="5" customWidth="1"/>
    <col min="14088" max="14088" width="15" style="5" customWidth="1"/>
    <col min="14089" max="14089" width="14.5703125" style="5" customWidth="1"/>
    <col min="14090" max="14090" width="17.7109375" style="5" customWidth="1"/>
    <col min="14091" max="14091" width="20" style="5" customWidth="1"/>
    <col min="14092" max="14092" width="15.28515625" style="5" customWidth="1"/>
    <col min="14093" max="14093" width="8.7109375" style="5" customWidth="1"/>
    <col min="14094" max="14094" width="13.7109375" style="5" customWidth="1"/>
    <col min="14095" max="14095" width="16.85546875" style="5" customWidth="1"/>
    <col min="14096" max="14335" width="9.140625" style="5"/>
    <col min="14336" max="14336" width="6.42578125" style="5" customWidth="1"/>
    <col min="14337" max="14337" width="8.5703125" style="5" customWidth="1"/>
    <col min="14338" max="14338" width="11.5703125" style="5" customWidth="1"/>
    <col min="14339" max="14339" width="29.42578125" style="5" customWidth="1"/>
    <col min="14340" max="14340" width="30.85546875" style="5" customWidth="1"/>
    <col min="14341" max="14341" width="8.7109375" style="5" customWidth="1"/>
    <col min="14342" max="14342" width="10.7109375" style="5" customWidth="1"/>
    <col min="14343" max="14343" width="12.85546875" style="5" customWidth="1"/>
    <col min="14344" max="14344" width="15" style="5" customWidth="1"/>
    <col min="14345" max="14345" width="14.5703125" style="5" customWidth="1"/>
    <col min="14346" max="14346" width="17.7109375" style="5" customWidth="1"/>
    <col min="14347" max="14347" width="20" style="5" customWidth="1"/>
    <col min="14348" max="14348" width="15.28515625" style="5" customWidth="1"/>
    <col min="14349" max="14349" width="8.7109375" style="5" customWidth="1"/>
    <col min="14350" max="14350" width="13.7109375" style="5" customWidth="1"/>
    <col min="14351" max="14351" width="16.85546875" style="5" customWidth="1"/>
    <col min="14352" max="14591" width="9.140625" style="5"/>
    <col min="14592" max="14592" width="6.42578125" style="5" customWidth="1"/>
    <col min="14593" max="14593" width="8.5703125" style="5" customWidth="1"/>
    <col min="14594" max="14594" width="11.5703125" style="5" customWidth="1"/>
    <col min="14595" max="14595" width="29.42578125" style="5" customWidth="1"/>
    <col min="14596" max="14596" width="30.85546875" style="5" customWidth="1"/>
    <col min="14597" max="14597" width="8.7109375" style="5" customWidth="1"/>
    <col min="14598" max="14598" width="10.7109375" style="5" customWidth="1"/>
    <col min="14599" max="14599" width="12.85546875" style="5" customWidth="1"/>
    <col min="14600" max="14600" width="15" style="5" customWidth="1"/>
    <col min="14601" max="14601" width="14.5703125" style="5" customWidth="1"/>
    <col min="14602" max="14602" width="17.7109375" style="5" customWidth="1"/>
    <col min="14603" max="14603" width="20" style="5" customWidth="1"/>
    <col min="14604" max="14604" width="15.28515625" style="5" customWidth="1"/>
    <col min="14605" max="14605" width="8.7109375" style="5" customWidth="1"/>
    <col min="14606" max="14606" width="13.7109375" style="5" customWidth="1"/>
    <col min="14607" max="14607" width="16.85546875" style="5" customWidth="1"/>
    <col min="14608" max="14847" width="9.140625" style="5"/>
    <col min="14848" max="14848" width="6.42578125" style="5" customWidth="1"/>
    <col min="14849" max="14849" width="8.5703125" style="5" customWidth="1"/>
    <col min="14850" max="14850" width="11.5703125" style="5" customWidth="1"/>
    <col min="14851" max="14851" width="29.42578125" style="5" customWidth="1"/>
    <col min="14852" max="14852" width="30.85546875" style="5" customWidth="1"/>
    <col min="14853" max="14853" width="8.7109375" style="5" customWidth="1"/>
    <col min="14854" max="14854" width="10.7109375" style="5" customWidth="1"/>
    <col min="14855" max="14855" width="12.85546875" style="5" customWidth="1"/>
    <col min="14856" max="14856" width="15" style="5" customWidth="1"/>
    <col min="14857" max="14857" width="14.5703125" style="5" customWidth="1"/>
    <col min="14858" max="14858" width="17.7109375" style="5" customWidth="1"/>
    <col min="14859" max="14859" width="20" style="5" customWidth="1"/>
    <col min="14860" max="14860" width="15.28515625" style="5" customWidth="1"/>
    <col min="14861" max="14861" width="8.7109375" style="5" customWidth="1"/>
    <col min="14862" max="14862" width="13.7109375" style="5" customWidth="1"/>
    <col min="14863" max="14863" width="16.85546875" style="5" customWidth="1"/>
    <col min="14864" max="15103" width="9.140625" style="5"/>
    <col min="15104" max="15104" width="6.42578125" style="5" customWidth="1"/>
    <col min="15105" max="15105" width="8.5703125" style="5" customWidth="1"/>
    <col min="15106" max="15106" width="11.5703125" style="5" customWidth="1"/>
    <col min="15107" max="15107" width="29.42578125" style="5" customWidth="1"/>
    <col min="15108" max="15108" width="30.85546875" style="5" customWidth="1"/>
    <col min="15109" max="15109" width="8.7109375" style="5" customWidth="1"/>
    <col min="15110" max="15110" width="10.7109375" style="5" customWidth="1"/>
    <col min="15111" max="15111" width="12.85546875" style="5" customWidth="1"/>
    <col min="15112" max="15112" width="15" style="5" customWidth="1"/>
    <col min="15113" max="15113" width="14.5703125" style="5" customWidth="1"/>
    <col min="15114" max="15114" width="17.7109375" style="5" customWidth="1"/>
    <col min="15115" max="15115" width="20" style="5" customWidth="1"/>
    <col min="15116" max="15116" width="15.28515625" style="5" customWidth="1"/>
    <col min="15117" max="15117" width="8.7109375" style="5" customWidth="1"/>
    <col min="15118" max="15118" width="13.7109375" style="5" customWidth="1"/>
    <col min="15119" max="15119" width="16.85546875" style="5" customWidth="1"/>
    <col min="15120" max="15359" width="9.140625" style="5"/>
    <col min="15360" max="15360" width="6.42578125" style="5" customWidth="1"/>
    <col min="15361" max="15361" width="8.5703125" style="5" customWidth="1"/>
    <col min="15362" max="15362" width="11.5703125" style="5" customWidth="1"/>
    <col min="15363" max="15363" width="29.42578125" style="5" customWidth="1"/>
    <col min="15364" max="15364" width="30.85546875" style="5" customWidth="1"/>
    <col min="15365" max="15365" width="8.7109375" style="5" customWidth="1"/>
    <col min="15366" max="15366" width="10.7109375" style="5" customWidth="1"/>
    <col min="15367" max="15367" width="12.85546875" style="5" customWidth="1"/>
    <col min="15368" max="15368" width="15" style="5" customWidth="1"/>
    <col min="15369" max="15369" width="14.5703125" style="5" customWidth="1"/>
    <col min="15370" max="15370" width="17.7109375" style="5" customWidth="1"/>
    <col min="15371" max="15371" width="20" style="5" customWidth="1"/>
    <col min="15372" max="15372" width="15.28515625" style="5" customWidth="1"/>
    <col min="15373" max="15373" width="8.7109375" style="5" customWidth="1"/>
    <col min="15374" max="15374" width="13.7109375" style="5" customWidth="1"/>
    <col min="15375" max="15375" width="16.85546875" style="5" customWidth="1"/>
    <col min="15376" max="15615" width="9.140625" style="5"/>
    <col min="15616" max="15616" width="6.42578125" style="5" customWidth="1"/>
    <col min="15617" max="15617" width="8.5703125" style="5" customWidth="1"/>
    <col min="15618" max="15618" width="11.5703125" style="5" customWidth="1"/>
    <col min="15619" max="15619" width="29.42578125" style="5" customWidth="1"/>
    <col min="15620" max="15620" width="30.85546875" style="5" customWidth="1"/>
    <col min="15621" max="15621" width="8.7109375" style="5" customWidth="1"/>
    <col min="15622" max="15622" width="10.7109375" style="5" customWidth="1"/>
    <col min="15623" max="15623" width="12.85546875" style="5" customWidth="1"/>
    <col min="15624" max="15624" width="15" style="5" customWidth="1"/>
    <col min="15625" max="15625" width="14.5703125" style="5" customWidth="1"/>
    <col min="15626" max="15626" width="17.7109375" style="5" customWidth="1"/>
    <col min="15627" max="15627" width="20" style="5" customWidth="1"/>
    <col min="15628" max="15628" width="15.28515625" style="5" customWidth="1"/>
    <col min="15629" max="15629" width="8.7109375" style="5" customWidth="1"/>
    <col min="15630" max="15630" width="13.7109375" style="5" customWidth="1"/>
    <col min="15631" max="15631" width="16.85546875" style="5" customWidth="1"/>
    <col min="15632" max="15871" width="9.140625" style="5"/>
    <col min="15872" max="15872" width="6.42578125" style="5" customWidth="1"/>
    <col min="15873" max="15873" width="8.5703125" style="5" customWidth="1"/>
    <col min="15874" max="15874" width="11.5703125" style="5" customWidth="1"/>
    <col min="15875" max="15875" width="29.42578125" style="5" customWidth="1"/>
    <col min="15876" max="15876" width="30.85546875" style="5" customWidth="1"/>
    <col min="15877" max="15877" width="8.7109375" style="5" customWidth="1"/>
    <col min="15878" max="15878" width="10.7109375" style="5" customWidth="1"/>
    <col min="15879" max="15879" width="12.85546875" style="5" customWidth="1"/>
    <col min="15880" max="15880" width="15" style="5" customWidth="1"/>
    <col min="15881" max="15881" width="14.5703125" style="5" customWidth="1"/>
    <col min="15882" max="15882" width="17.7109375" style="5" customWidth="1"/>
    <col min="15883" max="15883" width="20" style="5" customWidth="1"/>
    <col min="15884" max="15884" width="15.28515625" style="5" customWidth="1"/>
    <col min="15885" max="15885" width="8.7109375" style="5" customWidth="1"/>
    <col min="15886" max="15886" width="13.7109375" style="5" customWidth="1"/>
    <col min="15887" max="15887" width="16.85546875" style="5" customWidth="1"/>
    <col min="15888" max="16127" width="9.140625" style="5"/>
    <col min="16128" max="16128" width="6.42578125" style="5" customWidth="1"/>
    <col min="16129" max="16129" width="8.5703125" style="5" customWidth="1"/>
    <col min="16130" max="16130" width="11.5703125" style="5" customWidth="1"/>
    <col min="16131" max="16131" width="29.42578125" style="5" customWidth="1"/>
    <col min="16132" max="16132" width="30.85546875" style="5" customWidth="1"/>
    <col min="16133" max="16133" width="8.7109375" style="5" customWidth="1"/>
    <col min="16134" max="16134" width="10.7109375" style="5" customWidth="1"/>
    <col min="16135" max="16135" width="12.85546875" style="5" customWidth="1"/>
    <col min="16136" max="16136" width="15" style="5" customWidth="1"/>
    <col min="16137" max="16137" width="14.5703125" style="5" customWidth="1"/>
    <col min="16138" max="16138" width="17.7109375" style="5" customWidth="1"/>
    <col min="16139" max="16139" width="20" style="5" customWidth="1"/>
    <col min="16140" max="16140" width="15.28515625" style="5" customWidth="1"/>
    <col min="16141" max="16141" width="8.7109375" style="5" customWidth="1"/>
    <col min="16142" max="16142" width="13.7109375" style="5" customWidth="1"/>
    <col min="16143" max="16143" width="16.85546875" style="5" customWidth="1"/>
    <col min="16144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472"/>
      <c r="I1" s="2"/>
      <c r="J1" s="2"/>
      <c r="K1" s="47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472"/>
      <c r="I2" s="2"/>
      <c r="J2" s="2"/>
      <c r="K2" s="473"/>
      <c r="L2" s="4"/>
      <c r="M2" s="4"/>
      <c r="N2" s="4"/>
      <c r="O2" s="4"/>
    </row>
    <row r="3" spans="1:15" ht="20.25">
      <c r="A3" s="1"/>
      <c r="B3" s="1"/>
      <c r="C3" s="1"/>
      <c r="D3" s="861"/>
      <c r="E3" s="2"/>
      <c r="F3" s="2"/>
      <c r="G3" s="2"/>
      <c r="H3" s="472"/>
      <c r="I3" s="2"/>
      <c r="J3" s="2"/>
      <c r="K3" s="473"/>
      <c r="L3" s="4"/>
      <c r="M3" s="4"/>
      <c r="N3" s="4"/>
      <c r="O3" s="4"/>
    </row>
    <row r="4" spans="1:15" ht="21.75" customHeight="1">
      <c r="A4" s="862"/>
      <c r="B4" s="862"/>
      <c r="C4" s="862"/>
      <c r="D4" s="2"/>
      <c r="E4" s="2"/>
      <c r="F4" s="2"/>
      <c r="G4" s="2"/>
      <c r="H4" s="472"/>
      <c r="I4" s="2"/>
      <c r="J4" s="2"/>
      <c r="K4" s="473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863" t="s">
        <v>32</v>
      </c>
      <c r="F5" s="863"/>
      <c r="G5" s="863"/>
      <c r="H5" s="863"/>
      <c r="I5" s="863"/>
      <c r="J5" s="863"/>
      <c r="K5" s="863"/>
      <c r="L5" s="863"/>
      <c r="M5" s="15"/>
      <c r="N5" s="15"/>
      <c r="O5" s="15"/>
    </row>
    <row r="6" spans="1:15" ht="15.75" customHeight="1">
      <c r="A6" s="2"/>
      <c r="B6" s="2"/>
      <c r="C6" s="2"/>
      <c r="D6" s="2"/>
      <c r="E6" s="863" t="s">
        <v>33</v>
      </c>
      <c r="F6" s="863"/>
      <c r="G6" s="863"/>
      <c r="H6" s="863"/>
      <c r="I6" s="863"/>
      <c r="J6" s="863"/>
      <c r="K6" s="863"/>
      <c r="L6" s="863"/>
      <c r="M6" s="15"/>
      <c r="N6" s="15"/>
      <c r="O6" s="15"/>
    </row>
    <row r="7" spans="1:15" ht="29.25" customHeight="1">
      <c r="A7" s="20"/>
      <c r="B7" s="20"/>
      <c r="C7" s="20"/>
      <c r="D7" s="20"/>
      <c r="E7" s="863" t="s">
        <v>36</v>
      </c>
      <c r="F7" s="863"/>
      <c r="G7" s="863"/>
      <c r="H7" s="863"/>
      <c r="I7" s="863"/>
      <c r="J7" s="863"/>
      <c r="K7" s="863"/>
      <c r="L7" s="863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474"/>
      <c r="I8" s="21"/>
      <c r="J8" s="21"/>
      <c r="K8" s="474"/>
      <c r="L8" s="21"/>
      <c r="M8" s="6"/>
      <c r="N8" s="6"/>
      <c r="O8" s="6"/>
    </row>
    <row r="9" spans="1:15" ht="18" customHeight="1">
      <c r="A9" s="909" t="s">
        <v>21</v>
      </c>
      <c r="B9" s="910"/>
      <c r="C9" s="910"/>
      <c r="D9" s="911"/>
      <c r="E9" s="909" t="s">
        <v>707</v>
      </c>
      <c r="F9" s="910"/>
      <c r="G9" s="910"/>
      <c r="H9" s="910"/>
      <c r="I9" s="910"/>
      <c r="J9" s="910"/>
      <c r="K9" s="910"/>
      <c r="L9" s="910"/>
      <c r="M9" s="910"/>
      <c r="N9" s="910"/>
      <c r="O9" s="910"/>
    </row>
    <row r="10" spans="1:15" ht="18" customHeight="1">
      <c r="A10" s="909" t="s">
        <v>22</v>
      </c>
      <c r="B10" s="910"/>
      <c r="C10" s="910"/>
      <c r="D10" s="911"/>
      <c r="E10" s="909" t="s">
        <v>708</v>
      </c>
      <c r="F10" s="910"/>
      <c r="G10" s="910"/>
      <c r="H10" s="910"/>
      <c r="I10" s="910"/>
      <c r="J10" s="910"/>
      <c r="K10" s="910"/>
      <c r="L10" s="910"/>
      <c r="M10" s="910"/>
      <c r="N10" s="910"/>
      <c r="O10" s="910"/>
    </row>
    <row r="11" spans="1:15" ht="18" customHeight="1">
      <c r="A11" s="909" t="s">
        <v>23</v>
      </c>
      <c r="B11" s="910"/>
      <c r="C11" s="910"/>
      <c r="D11" s="911"/>
      <c r="E11" s="909" t="s">
        <v>709</v>
      </c>
      <c r="F11" s="910"/>
      <c r="G11" s="910"/>
      <c r="H11" s="910"/>
      <c r="I11" s="910"/>
      <c r="J11" s="910"/>
      <c r="K11" s="910"/>
      <c r="L11" s="910"/>
      <c r="M11" s="910"/>
      <c r="N11" s="910"/>
      <c r="O11" s="910"/>
    </row>
    <row r="12" spans="1:15" ht="18" customHeight="1">
      <c r="A12" s="909" t="s">
        <v>24</v>
      </c>
      <c r="B12" s="910"/>
      <c r="C12" s="910"/>
      <c r="D12" s="911"/>
      <c r="E12" s="1013" t="s">
        <v>710</v>
      </c>
      <c r="F12" s="910"/>
      <c r="G12" s="910"/>
      <c r="H12" s="910"/>
      <c r="I12" s="910"/>
      <c r="J12" s="910"/>
      <c r="K12" s="910"/>
      <c r="L12" s="910"/>
      <c r="M12" s="910"/>
      <c r="N12" s="910"/>
      <c r="O12" s="910"/>
    </row>
    <row r="13" spans="1:15" ht="18" customHeight="1">
      <c r="A13" s="909" t="s">
        <v>25</v>
      </c>
      <c r="B13" s="910"/>
      <c r="C13" s="910"/>
      <c r="D13" s="911"/>
      <c r="E13" s="909">
        <v>7714734225</v>
      </c>
      <c r="F13" s="910"/>
      <c r="G13" s="910"/>
      <c r="H13" s="910"/>
      <c r="I13" s="910"/>
      <c r="J13" s="910"/>
      <c r="K13" s="910"/>
      <c r="L13" s="910"/>
      <c r="M13" s="910"/>
      <c r="N13" s="910"/>
      <c r="O13" s="910"/>
    </row>
    <row r="14" spans="1:15" ht="18" customHeight="1">
      <c r="A14" s="909" t="s">
        <v>26</v>
      </c>
      <c r="B14" s="910"/>
      <c r="C14" s="910"/>
      <c r="D14" s="911"/>
      <c r="E14" s="909">
        <v>771401001</v>
      </c>
      <c r="F14" s="910"/>
      <c r="G14" s="910"/>
      <c r="H14" s="910"/>
      <c r="I14" s="910"/>
      <c r="J14" s="910"/>
      <c r="K14" s="910"/>
      <c r="L14" s="910"/>
      <c r="M14" s="910"/>
      <c r="N14" s="910"/>
      <c r="O14" s="910"/>
    </row>
    <row r="15" spans="1:15" ht="18" customHeight="1">
      <c r="A15" s="912" t="s">
        <v>27</v>
      </c>
      <c r="B15" s="912"/>
      <c r="C15" s="912"/>
      <c r="D15" s="912"/>
      <c r="E15" s="909">
        <v>45277586000</v>
      </c>
      <c r="F15" s="910"/>
      <c r="G15" s="910"/>
      <c r="H15" s="910"/>
      <c r="I15" s="910"/>
      <c r="J15" s="910"/>
      <c r="K15" s="910"/>
      <c r="L15" s="910"/>
      <c r="M15" s="910"/>
      <c r="N15" s="910"/>
      <c r="O15" s="910"/>
    </row>
    <row r="16" spans="1:15" ht="18" customHeight="1">
      <c r="A16" s="31"/>
      <c r="B16" s="32"/>
      <c r="C16" s="32"/>
      <c r="D16" s="32"/>
      <c r="E16" s="32"/>
      <c r="F16" s="32"/>
      <c r="G16" s="32"/>
      <c r="H16" s="475"/>
      <c r="I16" s="32"/>
      <c r="J16" s="32"/>
      <c r="K16" s="475"/>
      <c r="L16" s="32"/>
      <c r="M16" s="32"/>
      <c r="N16" s="32"/>
      <c r="O16" s="32"/>
    </row>
    <row r="17" spans="1:15" ht="12.75" customHeight="1">
      <c r="A17" s="916" t="s">
        <v>4</v>
      </c>
      <c r="B17" s="916" t="s">
        <v>5</v>
      </c>
      <c r="C17" s="916" t="s">
        <v>6</v>
      </c>
      <c r="D17" s="935" t="s">
        <v>28</v>
      </c>
      <c r="E17" s="936"/>
      <c r="F17" s="936"/>
      <c r="G17" s="936"/>
      <c r="H17" s="936"/>
      <c r="I17" s="936"/>
      <c r="J17" s="936"/>
      <c r="K17" s="936"/>
      <c r="L17" s="936"/>
      <c r="M17" s="937"/>
      <c r="N17" s="916" t="s">
        <v>19</v>
      </c>
      <c r="O17" s="921" t="s">
        <v>20</v>
      </c>
    </row>
    <row r="18" spans="1:15" s="7" customFormat="1" ht="42" customHeight="1">
      <c r="A18" s="917"/>
      <c r="B18" s="917"/>
      <c r="C18" s="917"/>
      <c r="D18" s="938" t="s">
        <v>7</v>
      </c>
      <c r="E18" s="921" t="s">
        <v>8</v>
      </c>
      <c r="F18" s="923" t="s">
        <v>9</v>
      </c>
      <c r="G18" s="924"/>
      <c r="H18" s="1020" t="s">
        <v>12</v>
      </c>
      <c r="I18" s="923" t="s">
        <v>13</v>
      </c>
      <c r="J18" s="924"/>
      <c r="K18" s="1022" t="s">
        <v>30</v>
      </c>
      <c r="L18" s="923" t="s">
        <v>16</v>
      </c>
      <c r="M18" s="924"/>
      <c r="N18" s="917"/>
      <c r="O18" s="918"/>
    </row>
    <row r="19" spans="1:15" s="7" customFormat="1" ht="93.75" customHeight="1">
      <c r="A19" s="918"/>
      <c r="B19" s="918"/>
      <c r="C19" s="918"/>
      <c r="D19" s="939"/>
      <c r="E19" s="934"/>
      <c r="F19" s="120" t="s">
        <v>10</v>
      </c>
      <c r="G19" s="33" t="s">
        <v>11</v>
      </c>
      <c r="H19" s="1021"/>
      <c r="I19" s="34" t="s">
        <v>14</v>
      </c>
      <c r="J19" s="34" t="s">
        <v>15</v>
      </c>
      <c r="K19" s="1023"/>
      <c r="L19" s="34" t="s">
        <v>17</v>
      </c>
      <c r="M19" s="120" t="s">
        <v>18</v>
      </c>
      <c r="N19" s="918"/>
      <c r="O19" s="121" t="s">
        <v>31</v>
      </c>
    </row>
    <row r="20" spans="1:15" s="9" customFormat="1" ht="13.5" customHeight="1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</row>
    <row r="21" spans="1:15" s="9" customFormat="1" ht="13.5" customHeight="1">
      <c r="A21" s="1014" t="s">
        <v>153</v>
      </c>
      <c r="B21" s="1015"/>
      <c r="C21" s="1015"/>
      <c r="D21" s="1015"/>
      <c r="E21" s="1015"/>
      <c r="F21" s="1015"/>
      <c r="G21" s="1015"/>
      <c r="H21" s="1015"/>
      <c r="I21" s="1015"/>
      <c r="J21" s="1015"/>
      <c r="K21" s="1015"/>
      <c r="L21" s="1015"/>
      <c r="M21" s="1015"/>
      <c r="N21" s="1015"/>
      <c r="O21" s="1016"/>
    </row>
    <row r="22" spans="1:15" s="9" customFormat="1" ht="18.75" customHeight="1">
      <c r="A22" s="8">
        <v>1</v>
      </c>
      <c r="B22" s="8" t="s">
        <v>53</v>
      </c>
      <c r="C22" s="8">
        <v>2320213</v>
      </c>
      <c r="D22" s="8" t="s">
        <v>711</v>
      </c>
      <c r="E22" s="8" t="s">
        <v>712</v>
      </c>
      <c r="F22" s="8">
        <v>166</v>
      </c>
      <c r="G22" s="8" t="s">
        <v>713</v>
      </c>
      <c r="H22" s="8">
        <v>31.69</v>
      </c>
      <c r="I22" s="8">
        <v>45277553000</v>
      </c>
      <c r="J22" s="8" t="s">
        <v>714</v>
      </c>
      <c r="K22" s="8">
        <v>1262.21</v>
      </c>
      <c r="L22" s="476" t="s">
        <v>715</v>
      </c>
      <c r="M22" s="476" t="s">
        <v>716</v>
      </c>
      <c r="N22" s="8" t="s">
        <v>56</v>
      </c>
      <c r="O22" s="8" t="s">
        <v>58</v>
      </c>
    </row>
    <row r="23" spans="1:15" s="9" customFormat="1" ht="18.75" customHeight="1">
      <c r="A23" s="8">
        <v>2</v>
      </c>
      <c r="B23" s="8" t="s">
        <v>53</v>
      </c>
      <c r="C23" s="8">
        <v>1721799</v>
      </c>
      <c r="D23" s="8" t="s">
        <v>717</v>
      </c>
      <c r="E23" s="8" t="s">
        <v>712</v>
      </c>
      <c r="F23" s="8">
        <v>166</v>
      </c>
      <c r="G23" s="8" t="s">
        <v>713</v>
      </c>
      <c r="H23" s="8">
        <v>25.6</v>
      </c>
      <c r="I23" s="8">
        <v>45277553000</v>
      </c>
      <c r="J23" s="8" t="s">
        <v>714</v>
      </c>
      <c r="K23" s="8">
        <v>439.81</v>
      </c>
      <c r="L23" s="476" t="s">
        <v>715</v>
      </c>
      <c r="M23" s="476" t="s">
        <v>716</v>
      </c>
      <c r="N23" s="8" t="s">
        <v>56</v>
      </c>
      <c r="O23" s="8" t="s">
        <v>58</v>
      </c>
    </row>
    <row r="24" spans="1:15" s="9" customFormat="1" ht="18.75" customHeight="1">
      <c r="A24" s="8">
        <v>3</v>
      </c>
      <c r="B24" s="8" t="s">
        <v>53</v>
      </c>
      <c r="C24" s="8">
        <v>2422140</v>
      </c>
      <c r="D24" s="8" t="s">
        <v>718</v>
      </c>
      <c r="E24" s="8" t="s">
        <v>712</v>
      </c>
      <c r="F24" s="8">
        <v>166</v>
      </c>
      <c r="G24" s="8" t="s">
        <v>713</v>
      </c>
      <c r="H24" s="8">
        <v>58</v>
      </c>
      <c r="I24" s="8">
        <v>45277553000</v>
      </c>
      <c r="J24" s="8" t="s">
        <v>714</v>
      </c>
      <c r="K24" s="8">
        <v>3380.8</v>
      </c>
      <c r="L24" s="476" t="s">
        <v>715</v>
      </c>
      <c r="M24" s="476" t="s">
        <v>716</v>
      </c>
      <c r="N24" s="8" t="s">
        <v>56</v>
      </c>
      <c r="O24" s="8" t="s">
        <v>58</v>
      </c>
    </row>
    <row r="25" spans="1:15" s="9" customFormat="1" ht="18.75" customHeight="1">
      <c r="A25" s="8">
        <v>4</v>
      </c>
      <c r="B25" s="8" t="s">
        <v>53</v>
      </c>
      <c r="C25" s="8">
        <v>2422140</v>
      </c>
      <c r="D25" s="8" t="s">
        <v>719</v>
      </c>
      <c r="E25" s="8" t="s">
        <v>712</v>
      </c>
      <c r="F25" s="8">
        <v>166</v>
      </c>
      <c r="G25" s="8" t="s">
        <v>713</v>
      </c>
      <c r="H25" s="8">
        <v>6</v>
      </c>
      <c r="I25" s="8">
        <v>45277553000</v>
      </c>
      <c r="J25" s="8" t="s">
        <v>714</v>
      </c>
      <c r="K25" s="8">
        <v>77.34</v>
      </c>
      <c r="L25" s="476" t="s">
        <v>715</v>
      </c>
      <c r="M25" s="476" t="s">
        <v>716</v>
      </c>
      <c r="N25" s="8" t="s">
        <v>56</v>
      </c>
      <c r="O25" s="8" t="s">
        <v>58</v>
      </c>
    </row>
    <row r="26" spans="1:15" s="9" customFormat="1" ht="18.75" customHeight="1">
      <c r="A26" s="8">
        <v>5</v>
      </c>
      <c r="B26" s="8" t="s">
        <v>53</v>
      </c>
      <c r="C26" s="8">
        <v>3190766</v>
      </c>
      <c r="D26" s="8" t="s">
        <v>720</v>
      </c>
      <c r="E26" s="8" t="s">
        <v>712</v>
      </c>
      <c r="F26" s="8">
        <v>166</v>
      </c>
      <c r="G26" s="8" t="s">
        <v>713</v>
      </c>
      <c r="H26" s="8">
        <v>6</v>
      </c>
      <c r="I26" s="8">
        <v>45277553000</v>
      </c>
      <c r="J26" s="8" t="s">
        <v>714</v>
      </c>
      <c r="K26" s="8">
        <v>7322.84</v>
      </c>
      <c r="L26" s="476" t="s">
        <v>715</v>
      </c>
      <c r="M26" s="476" t="s">
        <v>716</v>
      </c>
      <c r="N26" s="8" t="s">
        <v>56</v>
      </c>
      <c r="O26" s="8" t="s">
        <v>58</v>
      </c>
    </row>
    <row r="27" spans="1:15" s="9" customFormat="1" ht="18.75" customHeight="1">
      <c r="A27" s="8">
        <v>6</v>
      </c>
      <c r="B27" s="8" t="s">
        <v>53</v>
      </c>
      <c r="C27" s="8">
        <v>2519524</v>
      </c>
      <c r="D27" s="8" t="s">
        <v>721</v>
      </c>
      <c r="E27" s="8" t="s">
        <v>712</v>
      </c>
      <c r="F27" s="8">
        <v>166</v>
      </c>
      <c r="G27" s="8" t="s">
        <v>713</v>
      </c>
      <c r="H27" s="8">
        <v>4</v>
      </c>
      <c r="I27" s="8">
        <v>45277553000</v>
      </c>
      <c r="J27" s="8" t="s">
        <v>714</v>
      </c>
      <c r="K27" s="8">
        <v>610.12</v>
      </c>
      <c r="L27" s="476" t="s">
        <v>715</v>
      </c>
      <c r="M27" s="476" t="s">
        <v>716</v>
      </c>
      <c r="N27" s="8" t="s">
        <v>56</v>
      </c>
      <c r="O27" s="8" t="s">
        <v>58</v>
      </c>
    </row>
    <row r="28" spans="1:15" s="9" customFormat="1" ht="18.75" customHeight="1">
      <c r="A28" s="8">
        <v>7</v>
      </c>
      <c r="B28" s="8" t="s">
        <v>53</v>
      </c>
      <c r="C28" s="8">
        <v>2320030</v>
      </c>
      <c r="D28" s="8" t="s">
        <v>722</v>
      </c>
      <c r="E28" s="8" t="s">
        <v>712</v>
      </c>
      <c r="F28" s="8">
        <v>166</v>
      </c>
      <c r="G28" s="8" t="s">
        <v>713</v>
      </c>
      <c r="H28" s="8">
        <v>1.2</v>
      </c>
      <c r="I28" s="8">
        <v>45277553000</v>
      </c>
      <c r="J28" s="8" t="s">
        <v>714</v>
      </c>
      <c r="K28" s="8">
        <v>47.48</v>
      </c>
      <c r="L28" s="476" t="s">
        <v>715</v>
      </c>
      <c r="M28" s="476" t="s">
        <v>716</v>
      </c>
      <c r="N28" s="8" t="s">
        <v>56</v>
      </c>
      <c r="O28" s="8" t="s">
        <v>58</v>
      </c>
    </row>
    <row r="29" spans="1:15" s="9" customFormat="1" ht="13.5" customHeight="1">
      <c r="A29" s="8">
        <v>8</v>
      </c>
      <c r="B29" s="8" t="s">
        <v>53</v>
      </c>
      <c r="C29" s="8">
        <v>2320030</v>
      </c>
      <c r="D29" s="8" t="s">
        <v>723</v>
      </c>
      <c r="E29" s="8" t="s">
        <v>712</v>
      </c>
      <c r="F29" s="8">
        <v>166</v>
      </c>
      <c r="G29" s="8" t="s">
        <v>713</v>
      </c>
      <c r="H29" s="8">
        <v>14.5</v>
      </c>
      <c r="I29" s="8">
        <v>45277553000</v>
      </c>
      <c r="J29" s="8" t="s">
        <v>714</v>
      </c>
      <c r="K29" s="8">
        <v>12064.58</v>
      </c>
      <c r="L29" s="476" t="s">
        <v>715</v>
      </c>
      <c r="M29" s="476" t="s">
        <v>716</v>
      </c>
      <c r="N29" s="8" t="s">
        <v>56</v>
      </c>
      <c r="O29" s="8" t="s">
        <v>58</v>
      </c>
    </row>
    <row r="30" spans="1:15" s="9" customFormat="1" ht="18.75" customHeight="1">
      <c r="A30" s="8">
        <v>9</v>
      </c>
      <c r="B30" s="8" t="s">
        <v>53</v>
      </c>
      <c r="C30" s="8">
        <v>2320030</v>
      </c>
      <c r="D30" s="8" t="s">
        <v>724</v>
      </c>
      <c r="E30" s="8" t="s">
        <v>712</v>
      </c>
      <c r="F30" s="8">
        <v>166</v>
      </c>
      <c r="G30" s="8" t="s">
        <v>713</v>
      </c>
      <c r="H30" s="8">
        <v>3.6</v>
      </c>
      <c r="I30" s="8">
        <v>45277553000</v>
      </c>
      <c r="J30" s="8" t="s">
        <v>714</v>
      </c>
      <c r="K30" s="8">
        <v>4570.13</v>
      </c>
      <c r="L30" s="476" t="s">
        <v>715</v>
      </c>
      <c r="M30" s="476" t="s">
        <v>716</v>
      </c>
      <c r="N30" s="8" t="s">
        <v>56</v>
      </c>
      <c r="O30" s="8" t="s">
        <v>58</v>
      </c>
    </row>
    <row r="31" spans="1:15" s="9" customFormat="1" ht="18.75" customHeight="1">
      <c r="A31" s="8">
        <v>10</v>
      </c>
      <c r="B31" s="8" t="s">
        <v>53</v>
      </c>
      <c r="C31" s="8">
        <v>2320213</v>
      </c>
      <c r="D31" s="8" t="s">
        <v>725</v>
      </c>
      <c r="E31" s="8" t="s">
        <v>712</v>
      </c>
      <c r="F31" s="8">
        <v>166</v>
      </c>
      <c r="G31" s="8" t="s">
        <v>713</v>
      </c>
      <c r="H31" s="8">
        <v>17.5</v>
      </c>
      <c r="I31" s="8">
        <v>45277553000</v>
      </c>
      <c r="J31" s="8" t="s">
        <v>714</v>
      </c>
      <c r="K31" s="8">
        <v>645.23</v>
      </c>
      <c r="L31" s="476" t="s">
        <v>715</v>
      </c>
      <c r="M31" s="476" t="s">
        <v>716</v>
      </c>
      <c r="N31" s="8" t="s">
        <v>56</v>
      </c>
      <c r="O31" s="8" t="s">
        <v>58</v>
      </c>
    </row>
    <row r="32" spans="1:15" s="9" customFormat="1" ht="23.25" customHeight="1">
      <c r="A32" s="8">
        <v>11</v>
      </c>
      <c r="B32" s="8" t="s">
        <v>53</v>
      </c>
      <c r="C32" s="8">
        <v>2895430</v>
      </c>
      <c r="D32" s="8" t="s">
        <v>726</v>
      </c>
      <c r="E32" s="8" t="s">
        <v>712</v>
      </c>
      <c r="F32" s="35">
        <v>18</v>
      </c>
      <c r="G32" s="23" t="s">
        <v>43</v>
      </c>
      <c r="H32" s="8">
        <v>4.8</v>
      </c>
      <c r="I32" s="8">
        <v>45277553000</v>
      </c>
      <c r="J32" s="8" t="s">
        <v>714</v>
      </c>
      <c r="K32" s="8">
        <v>528.22</v>
      </c>
      <c r="L32" s="476" t="s">
        <v>715</v>
      </c>
      <c r="M32" s="476" t="s">
        <v>716</v>
      </c>
      <c r="N32" s="8" t="s">
        <v>56</v>
      </c>
      <c r="O32" s="8" t="s">
        <v>58</v>
      </c>
    </row>
    <row r="33" spans="1:15" s="9" customFormat="1" ht="18.75" customHeight="1">
      <c r="A33" s="8">
        <v>12</v>
      </c>
      <c r="B33" s="8" t="s">
        <v>53</v>
      </c>
      <c r="C33" s="8">
        <v>2422140</v>
      </c>
      <c r="D33" s="8" t="s">
        <v>727</v>
      </c>
      <c r="E33" s="8" t="s">
        <v>712</v>
      </c>
      <c r="F33" s="8">
        <v>166</v>
      </c>
      <c r="G33" s="8" t="s">
        <v>713</v>
      </c>
      <c r="H33" s="8">
        <v>6.7</v>
      </c>
      <c r="I33" s="8">
        <v>45277553000</v>
      </c>
      <c r="J33" s="8" t="s">
        <v>714</v>
      </c>
      <c r="K33" s="8">
        <v>1022.02</v>
      </c>
      <c r="L33" s="476" t="s">
        <v>715</v>
      </c>
      <c r="M33" s="476" t="s">
        <v>716</v>
      </c>
      <c r="N33" s="8" t="s">
        <v>56</v>
      </c>
      <c r="O33" s="8" t="s">
        <v>58</v>
      </c>
    </row>
    <row r="34" spans="1:15" s="9" customFormat="1" ht="18.75" customHeight="1">
      <c r="A34" s="8">
        <v>13</v>
      </c>
      <c r="B34" s="8" t="s">
        <v>53</v>
      </c>
      <c r="C34" s="8">
        <v>3312480</v>
      </c>
      <c r="D34" s="8" t="s">
        <v>728</v>
      </c>
      <c r="E34" s="8" t="s">
        <v>712</v>
      </c>
      <c r="F34" s="8">
        <v>796</v>
      </c>
      <c r="G34" s="8" t="s">
        <v>459</v>
      </c>
      <c r="H34" s="8">
        <v>13</v>
      </c>
      <c r="I34" s="8">
        <v>45277553000</v>
      </c>
      <c r="J34" s="8" t="s">
        <v>714</v>
      </c>
      <c r="K34" s="8">
        <v>20000</v>
      </c>
      <c r="L34" s="476" t="s">
        <v>716</v>
      </c>
      <c r="M34" s="476" t="s">
        <v>729</v>
      </c>
      <c r="N34" s="8" t="s">
        <v>56</v>
      </c>
      <c r="O34" s="8" t="s">
        <v>58</v>
      </c>
    </row>
    <row r="35" spans="1:15" s="9" customFormat="1" ht="24" customHeight="1">
      <c r="A35" s="8">
        <v>14</v>
      </c>
      <c r="B35" s="8" t="s">
        <v>53</v>
      </c>
      <c r="C35" s="8">
        <v>4110010</v>
      </c>
      <c r="D35" s="8" t="s">
        <v>730</v>
      </c>
      <c r="E35" s="8"/>
      <c r="F35" s="8">
        <v>796</v>
      </c>
      <c r="G35" s="8" t="s">
        <v>459</v>
      </c>
      <c r="H35" s="8">
        <v>54</v>
      </c>
      <c r="I35" s="8">
        <v>45277553000</v>
      </c>
      <c r="J35" s="8" t="s">
        <v>714</v>
      </c>
      <c r="K35" s="8">
        <v>7199.82</v>
      </c>
      <c r="L35" s="476" t="s">
        <v>731</v>
      </c>
      <c r="M35" s="476" t="s">
        <v>715</v>
      </c>
      <c r="N35" s="8" t="s">
        <v>56</v>
      </c>
      <c r="O35" s="8" t="s">
        <v>58</v>
      </c>
    </row>
    <row r="36" spans="1:15" s="9" customFormat="1" ht="18.75" customHeight="1">
      <c r="A36" s="8">
        <v>15</v>
      </c>
      <c r="B36" s="8" t="s">
        <v>53</v>
      </c>
      <c r="C36" s="8">
        <v>5050010</v>
      </c>
      <c r="D36" s="8" t="s">
        <v>732</v>
      </c>
      <c r="E36" s="8"/>
      <c r="F36" s="8">
        <v>796</v>
      </c>
      <c r="G36" s="8" t="s">
        <v>459</v>
      </c>
      <c r="H36" s="8">
        <v>148</v>
      </c>
      <c r="I36" s="8">
        <v>45277553000</v>
      </c>
      <c r="J36" s="8" t="s">
        <v>714</v>
      </c>
      <c r="K36" s="8">
        <v>7367.5</v>
      </c>
      <c r="L36" s="476" t="s">
        <v>731</v>
      </c>
      <c r="M36" s="476" t="s">
        <v>715</v>
      </c>
      <c r="N36" s="8" t="s">
        <v>56</v>
      </c>
      <c r="O36" s="8" t="s">
        <v>58</v>
      </c>
    </row>
    <row r="37" spans="1:15" s="9" customFormat="1" ht="18.75" customHeight="1">
      <c r="A37" s="8"/>
      <c r="B37" s="1017" t="s">
        <v>733</v>
      </c>
      <c r="C37" s="1018"/>
      <c r="D37" s="1018"/>
      <c r="E37" s="1018"/>
      <c r="F37" s="1018"/>
      <c r="G37" s="1018"/>
      <c r="H37" s="1018"/>
      <c r="I37" s="1018"/>
      <c r="J37" s="1019"/>
      <c r="K37" s="733">
        <f>SUM(K22:K36)</f>
        <v>66538.100000000006</v>
      </c>
      <c r="L37" s="476"/>
      <c r="M37" s="476"/>
      <c r="N37" s="8"/>
      <c r="O37" s="8"/>
    </row>
    <row r="38" spans="1:15">
      <c r="A38" s="1014" t="s">
        <v>29</v>
      </c>
      <c r="B38" s="1015"/>
      <c r="C38" s="1015"/>
      <c r="D38" s="1015"/>
      <c r="E38" s="1015"/>
      <c r="F38" s="1015"/>
      <c r="G38" s="1015"/>
      <c r="H38" s="1015"/>
      <c r="I38" s="1015"/>
      <c r="J38" s="1015"/>
      <c r="K38" s="1015"/>
      <c r="L38" s="1015"/>
      <c r="M38" s="1015"/>
      <c r="N38" s="1015"/>
      <c r="O38" s="1016"/>
    </row>
    <row r="39" spans="1:15" ht="25.5">
      <c r="A39" s="8">
        <v>16</v>
      </c>
      <c r="B39" s="8" t="s">
        <v>53</v>
      </c>
      <c r="C39" s="10">
        <v>8040020</v>
      </c>
      <c r="D39" s="11" t="s">
        <v>734</v>
      </c>
      <c r="E39" s="12" t="s">
        <v>119</v>
      </c>
      <c r="F39" s="8">
        <v>792</v>
      </c>
      <c r="G39" s="13" t="s">
        <v>51</v>
      </c>
      <c r="H39" s="8">
        <v>5</v>
      </c>
      <c r="I39" s="8">
        <v>45277553000</v>
      </c>
      <c r="J39" s="8" t="s">
        <v>714</v>
      </c>
      <c r="K39" s="8">
        <v>30800</v>
      </c>
      <c r="L39" s="476" t="s">
        <v>729</v>
      </c>
      <c r="M39" s="476" t="s">
        <v>735</v>
      </c>
      <c r="N39" s="8" t="s">
        <v>56</v>
      </c>
      <c r="O39" s="8" t="s">
        <v>58</v>
      </c>
    </row>
    <row r="40" spans="1:15">
      <c r="A40" s="8">
        <v>17</v>
      </c>
      <c r="B40" s="8" t="s">
        <v>53</v>
      </c>
      <c r="C40" s="8">
        <v>3699010</v>
      </c>
      <c r="D40" s="8" t="s">
        <v>736</v>
      </c>
      <c r="E40" s="8" t="s">
        <v>737</v>
      </c>
      <c r="F40" s="8">
        <v>796</v>
      </c>
      <c r="G40" s="8" t="s">
        <v>459</v>
      </c>
      <c r="H40" s="8">
        <v>909</v>
      </c>
      <c r="I40" s="8">
        <v>45277553000</v>
      </c>
      <c r="J40" s="8" t="s">
        <v>714</v>
      </c>
      <c r="K40" s="8">
        <v>9594.4599999999991</v>
      </c>
      <c r="L40" s="476" t="s">
        <v>738</v>
      </c>
      <c r="M40" s="476" t="s">
        <v>739</v>
      </c>
      <c r="N40" s="8" t="s">
        <v>56</v>
      </c>
      <c r="O40" s="8" t="s">
        <v>58</v>
      </c>
    </row>
    <row r="41" spans="1:15" ht="102">
      <c r="A41" s="8">
        <v>18</v>
      </c>
      <c r="B41" s="8" t="s">
        <v>53</v>
      </c>
      <c r="C41" s="8">
        <v>9434000</v>
      </c>
      <c r="D41" s="477" t="s">
        <v>740</v>
      </c>
      <c r="E41" s="8" t="s">
        <v>712</v>
      </c>
      <c r="F41" s="8">
        <v>796</v>
      </c>
      <c r="G41" s="8" t="s">
        <v>459</v>
      </c>
      <c r="H41" s="8">
        <v>1</v>
      </c>
      <c r="I41" s="8">
        <v>45277553000</v>
      </c>
      <c r="J41" s="8" t="s">
        <v>714</v>
      </c>
      <c r="K41" s="478">
        <v>225810</v>
      </c>
      <c r="L41" s="476">
        <v>41365</v>
      </c>
      <c r="M41" s="476">
        <v>41456</v>
      </c>
      <c r="N41" s="8" t="s">
        <v>56</v>
      </c>
      <c r="O41" s="8" t="s">
        <v>58</v>
      </c>
    </row>
    <row r="42" spans="1:15" ht="89.25">
      <c r="A42" s="8">
        <v>19</v>
      </c>
      <c r="B42" s="8" t="s">
        <v>53</v>
      </c>
      <c r="C42" s="8">
        <v>9434000</v>
      </c>
      <c r="D42" s="479" t="s">
        <v>741</v>
      </c>
      <c r="E42" s="8" t="s">
        <v>712</v>
      </c>
      <c r="F42" s="8">
        <v>796</v>
      </c>
      <c r="G42" s="8" t="s">
        <v>459</v>
      </c>
      <c r="H42" s="8">
        <v>1</v>
      </c>
      <c r="I42" s="8">
        <v>45277553000</v>
      </c>
      <c r="J42" s="8" t="s">
        <v>714</v>
      </c>
      <c r="K42" s="478">
        <v>155610</v>
      </c>
      <c r="L42" s="476">
        <v>41365</v>
      </c>
      <c r="M42" s="476">
        <v>41456</v>
      </c>
      <c r="N42" s="8" t="s">
        <v>56</v>
      </c>
      <c r="O42" s="8" t="s">
        <v>58</v>
      </c>
    </row>
    <row r="43" spans="1:15" ht="38.25">
      <c r="A43" s="8">
        <v>20</v>
      </c>
      <c r="B43" s="8" t="s">
        <v>53</v>
      </c>
      <c r="C43" s="8">
        <v>9434000</v>
      </c>
      <c r="D43" s="479" t="s">
        <v>742</v>
      </c>
      <c r="E43" s="8" t="s">
        <v>712</v>
      </c>
      <c r="F43" s="8">
        <v>796</v>
      </c>
      <c r="G43" s="8" t="s">
        <v>459</v>
      </c>
      <c r="H43" s="8">
        <v>1</v>
      </c>
      <c r="I43" s="8">
        <v>45277553000</v>
      </c>
      <c r="J43" s="8" t="s">
        <v>714</v>
      </c>
      <c r="K43" s="478">
        <v>98310</v>
      </c>
      <c r="L43" s="476">
        <v>41365</v>
      </c>
      <c r="M43" s="476">
        <v>41487</v>
      </c>
      <c r="N43" s="8" t="s">
        <v>56</v>
      </c>
      <c r="O43" s="8" t="s">
        <v>58</v>
      </c>
    </row>
    <row r="44" spans="1:15" ht="25.5">
      <c r="A44" s="8">
        <v>21</v>
      </c>
      <c r="B44" s="8" t="s">
        <v>53</v>
      </c>
      <c r="C44" s="8">
        <v>9434000</v>
      </c>
      <c r="D44" s="479" t="s">
        <v>743</v>
      </c>
      <c r="E44" s="8" t="s">
        <v>712</v>
      </c>
      <c r="F44" s="8">
        <v>796</v>
      </c>
      <c r="G44" s="8" t="s">
        <v>459</v>
      </c>
      <c r="H44" s="8">
        <v>1</v>
      </c>
      <c r="I44" s="8">
        <v>45277553000</v>
      </c>
      <c r="J44" s="8" t="s">
        <v>714</v>
      </c>
      <c r="K44" s="478">
        <v>545420</v>
      </c>
      <c r="L44" s="476">
        <v>41365</v>
      </c>
      <c r="M44" s="476">
        <v>41487</v>
      </c>
      <c r="N44" s="8" t="s">
        <v>56</v>
      </c>
      <c r="O44" s="8" t="s">
        <v>58</v>
      </c>
    </row>
    <row r="45" spans="1:15">
      <c r="A45" s="8">
        <v>22</v>
      </c>
      <c r="B45" s="8" t="s">
        <v>53</v>
      </c>
      <c r="C45" s="8">
        <v>3150000</v>
      </c>
      <c r="D45" s="8" t="s">
        <v>744</v>
      </c>
      <c r="E45" s="8" t="s">
        <v>712</v>
      </c>
      <c r="F45" s="8">
        <v>796</v>
      </c>
      <c r="G45" s="8" t="s">
        <v>459</v>
      </c>
      <c r="H45" s="8">
        <v>260</v>
      </c>
      <c r="I45" s="8">
        <v>45277553000</v>
      </c>
      <c r="J45" s="8" t="s">
        <v>714</v>
      </c>
      <c r="K45" s="8">
        <v>16330</v>
      </c>
      <c r="L45" s="476">
        <v>41395</v>
      </c>
      <c r="M45" s="476">
        <v>41426</v>
      </c>
      <c r="N45" s="8" t="s">
        <v>56</v>
      </c>
      <c r="O45" s="8" t="s">
        <v>58</v>
      </c>
    </row>
    <row r="46" spans="1:15" ht="25.5">
      <c r="A46" s="8">
        <v>23</v>
      </c>
      <c r="B46" s="8" t="s">
        <v>53</v>
      </c>
      <c r="C46" s="8">
        <v>4110009</v>
      </c>
      <c r="D46" s="8" t="s">
        <v>745</v>
      </c>
      <c r="E46" s="8"/>
      <c r="F46" s="8">
        <v>796</v>
      </c>
      <c r="G46" s="8" t="s">
        <v>459</v>
      </c>
      <c r="H46" s="8">
        <v>54</v>
      </c>
      <c r="I46" s="8">
        <v>45277553000</v>
      </c>
      <c r="J46" s="8" t="s">
        <v>714</v>
      </c>
      <c r="K46" s="8">
        <v>7198.82</v>
      </c>
      <c r="L46" s="476">
        <v>41365</v>
      </c>
      <c r="M46" s="476">
        <v>41395</v>
      </c>
      <c r="N46" s="8" t="s">
        <v>56</v>
      </c>
      <c r="O46" s="8" t="s">
        <v>58</v>
      </c>
    </row>
    <row r="47" spans="1:15">
      <c r="A47" s="8">
        <v>24</v>
      </c>
      <c r="B47" s="8" t="s">
        <v>53</v>
      </c>
      <c r="C47" s="8">
        <v>5050010</v>
      </c>
      <c r="D47" s="8" t="s">
        <v>746</v>
      </c>
      <c r="E47" s="8"/>
      <c r="F47" s="8">
        <v>796</v>
      </c>
      <c r="G47" s="8" t="s">
        <v>459</v>
      </c>
      <c r="H47" s="8">
        <v>148</v>
      </c>
      <c r="I47" s="8">
        <v>45277553000</v>
      </c>
      <c r="J47" s="8" t="s">
        <v>714</v>
      </c>
      <c r="K47" s="8">
        <v>7367.5</v>
      </c>
      <c r="L47" s="476">
        <v>41365</v>
      </c>
      <c r="M47" s="476">
        <v>41395</v>
      </c>
      <c r="N47" s="8" t="s">
        <v>56</v>
      </c>
      <c r="O47" s="8" t="s">
        <v>58</v>
      </c>
    </row>
    <row r="48" spans="1:15" ht="25.5">
      <c r="A48" s="8">
        <v>25</v>
      </c>
      <c r="B48" s="8" t="s">
        <v>53</v>
      </c>
      <c r="C48" s="8">
        <v>6319999</v>
      </c>
      <c r="D48" s="8" t="s">
        <v>747</v>
      </c>
      <c r="E48" s="8"/>
      <c r="F48" s="8">
        <v>356</v>
      </c>
      <c r="G48" s="8" t="s">
        <v>748</v>
      </c>
      <c r="H48" s="8"/>
      <c r="I48" s="8">
        <v>45277552999</v>
      </c>
      <c r="J48" s="8" t="s">
        <v>714</v>
      </c>
      <c r="K48" s="8">
        <v>137499.67000000001</v>
      </c>
      <c r="L48" s="476">
        <v>41365</v>
      </c>
      <c r="M48" s="476">
        <v>41395</v>
      </c>
      <c r="N48" s="8" t="s">
        <v>56</v>
      </c>
      <c r="O48" s="8" t="s">
        <v>58</v>
      </c>
    </row>
    <row r="49" spans="1:15">
      <c r="A49" s="1017" t="s">
        <v>749</v>
      </c>
      <c r="B49" s="1018"/>
      <c r="C49" s="1018"/>
      <c r="D49" s="1018"/>
      <c r="E49" s="1018"/>
      <c r="F49" s="1018"/>
      <c r="G49" s="1018"/>
      <c r="H49" s="1018"/>
      <c r="I49" s="1018"/>
      <c r="J49" s="1019"/>
      <c r="K49" s="733">
        <f>SUM(K39:K48)</f>
        <v>1233940.45</v>
      </c>
      <c r="L49" s="476"/>
      <c r="M49" s="476"/>
      <c r="N49" s="8"/>
      <c r="O49" s="8"/>
    </row>
    <row r="50" spans="1:15">
      <c r="A50" s="1024" t="s">
        <v>849</v>
      </c>
      <c r="B50" s="1025"/>
      <c r="C50" s="1025"/>
      <c r="D50" s="1025"/>
      <c r="E50" s="1025"/>
      <c r="F50" s="1025"/>
      <c r="G50" s="1025"/>
      <c r="H50" s="1025"/>
      <c r="I50" s="1025"/>
      <c r="J50" s="1025"/>
      <c r="K50" s="1025"/>
      <c r="L50" s="1025"/>
      <c r="M50" s="1025"/>
      <c r="N50" s="1025"/>
      <c r="O50" s="1026"/>
    </row>
    <row r="51" spans="1:15">
      <c r="A51" s="8">
        <v>26</v>
      </c>
      <c r="B51" s="8" t="s">
        <v>53</v>
      </c>
      <c r="C51" s="8">
        <v>2924694</v>
      </c>
      <c r="D51" s="8" t="s">
        <v>750</v>
      </c>
      <c r="E51" s="8" t="s">
        <v>751</v>
      </c>
      <c r="F51" s="8">
        <v>796</v>
      </c>
      <c r="G51" s="8" t="s">
        <v>459</v>
      </c>
      <c r="H51" s="8">
        <v>12</v>
      </c>
      <c r="I51" s="8">
        <v>45277553000</v>
      </c>
      <c r="J51" s="8" t="s">
        <v>714</v>
      </c>
      <c r="K51" s="8">
        <v>3820</v>
      </c>
      <c r="L51" s="476">
        <v>41456</v>
      </c>
      <c r="M51" s="476">
        <v>41487</v>
      </c>
      <c r="N51" s="8" t="s">
        <v>56</v>
      </c>
      <c r="O51" s="8" t="s">
        <v>58</v>
      </c>
    </row>
    <row r="52" spans="1:15" ht="25.5">
      <c r="A52" s="8">
        <v>27</v>
      </c>
      <c r="B52" s="8" t="s">
        <v>53</v>
      </c>
      <c r="C52" s="8">
        <v>2519874</v>
      </c>
      <c r="D52" s="8" t="s">
        <v>752</v>
      </c>
      <c r="E52" s="459" t="s">
        <v>753</v>
      </c>
      <c r="F52" s="8">
        <v>796</v>
      </c>
      <c r="G52" s="8" t="s">
        <v>459</v>
      </c>
      <c r="H52" s="8">
        <v>8</v>
      </c>
      <c r="I52" s="8">
        <v>45277553000</v>
      </c>
      <c r="J52" s="8" t="s">
        <v>714</v>
      </c>
      <c r="K52" s="8">
        <v>480</v>
      </c>
      <c r="L52" s="476">
        <v>41456</v>
      </c>
      <c r="M52" s="476">
        <v>41487</v>
      </c>
      <c r="N52" s="8" t="s">
        <v>56</v>
      </c>
      <c r="O52" s="8" t="s">
        <v>58</v>
      </c>
    </row>
    <row r="53" spans="1:15" ht="25.5">
      <c r="A53" s="8">
        <v>28</v>
      </c>
      <c r="B53" s="8" t="s">
        <v>53</v>
      </c>
      <c r="C53" s="8">
        <v>2895296</v>
      </c>
      <c r="D53" s="8" t="s">
        <v>754</v>
      </c>
      <c r="E53" s="459" t="s">
        <v>753</v>
      </c>
      <c r="F53" s="8">
        <v>796</v>
      </c>
      <c r="G53" s="8" t="s">
        <v>459</v>
      </c>
      <c r="H53" s="8">
        <v>50</v>
      </c>
      <c r="I53" s="8">
        <v>45277553000</v>
      </c>
      <c r="J53" s="8" t="s">
        <v>714</v>
      </c>
      <c r="K53" s="8">
        <v>1550</v>
      </c>
      <c r="L53" s="476">
        <v>41456</v>
      </c>
      <c r="M53" s="476">
        <v>41487</v>
      </c>
      <c r="N53" s="8" t="s">
        <v>56</v>
      </c>
      <c r="O53" s="8" t="s">
        <v>58</v>
      </c>
    </row>
    <row r="54" spans="1:15" ht="25.5">
      <c r="A54" s="8">
        <v>29</v>
      </c>
      <c r="B54" s="8" t="s">
        <v>53</v>
      </c>
      <c r="C54" s="8">
        <v>2714710</v>
      </c>
      <c r="D54" s="8" t="s">
        <v>755</v>
      </c>
      <c r="E54" s="459" t="s">
        <v>753</v>
      </c>
      <c r="F54" s="8">
        <v>778</v>
      </c>
      <c r="G54" s="8" t="s">
        <v>756</v>
      </c>
      <c r="H54" s="8">
        <v>6</v>
      </c>
      <c r="I54" s="8">
        <v>45277553000</v>
      </c>
      <c r="J54" s="8" t="s">
        <v>714</v>
      </c>
      <c r="K54" s="8">
        <v>2699</v>
      </c>
      <c r="L54" s="476">
        <v>41456</v>
      </c>
      <c r="M54" s="476">
        <v>41487</v>
      </c>
      <c r="N54" s="8" t="s">
        <v>56</v>
      </c>
      <c r="O54" s="8" t="s">
        <v>58</v>
      </c>
    </row>
    <row r="55" spans="1:15" ht="38.25">
      <c r="A55" s="8">
        <v>30</v>
      </c>
      <c r="B55" s="8" t="s">
        <v>53</v>
      </c>
      <c r="C55" s="8">
        <v>2894160</v>
      </c>
      <c r="D55" s="8" t="s">
        <v>757</v>
      </c>
      <c r="E55" s="8" t="s">
        <v>758</v>
      </c>
      <c r="F55" s="8">
        <v>796</v>
      </c>
      <c r="G55" s="8" t="s">
        <v>459</v>
      </c>
      <c r="H55" s="8">
        <v>12</v>
      </c>
      <c r="I55" s="8">
        <v>45277553000</v>
      </c>
      <c r="J55" s="8" t="s">
        <v>714</v>
      </c>
      <c r="K55" s="8">
        <v>1520</v>
      </c>
      <c r="L55" s="476">
        <v>41456</v>
      </c>
      <c r="M55" s="476">
        <v>41487</v>
      </c>
      <c r="N55" s="8" t="s">
        <v>56</v>
      </c>
      <c r="O55" s="8" t="s">
        <v>58</v>
      </c>
    </row>
    <row r="56" spans="1:15" ht="51">
      <c r="A56" s="8">
        <v>31</v>
      </c>
      <c r="B56" s="8" t="s">
        <v>53</v>
      </c>
      <c r="C56" s="11"/>
      <c r="D56" s="11" t="s">
        <v>759</v>
      </c>
      <c r="E56" s="750" t="s">
        <v>751</v>
      </c>
      <c r="F56" s="8">
        <v>796</v>
      </c>
      <c r="G56" s="8" t="s">
        <v>459</v>
      </c>
      <c r="H56" s="8">
        <v>1</v>
      </c>
      <c r="I56" s="8">
        <v>45277553000</v>
      </c>
      <c r="J56" s="8" t="s">
        <v>714</v>
      </c>
      <c r="K56" s="8">
        <v>4966.1000000000004</v>
      </c>
      <c r="L56" s="476">
        <v>41456</v>
      </c>
      <c r="M56" s="476">
        <v>41456</v>
      </c>
      <c r="N56" s="8" t="s">
        <v>56</v>
      </c>
      <c r="O56" s="8" t="s">
        <v>58</v>
      </c>
    </row>
    <row r="57" spans="1:15">
      <c r="A57" s="8">
        <v>32</v>
      </c>
      <c r="B57" s="8" t="s">
        <v>53</v>
      </c>
      <c r="C57" s="11">
        <v>2930015</v>
      </c>
      <c r="D57" s="11" t="s">
        <v>760</v>
      </c>
      <c r="E57" s="750" t="s">
        <v>751</v>
      </c>
      <c r="F57" s="8">
        <v>796</v>
      </c>
      <c r="G57" s="8" t="s">
        <v>459</v>
      </c>
      <c r="H57" s="8">
        <v>2</v>
      </c>
      <c r="I57" s="8">
        <v>45277553000</v>
      </c>
      <c r="J57" s="8" t="s">
        <v>714</v>
      </c>
      <c r="K57" s="8">
        <v>1600</v>
      </c>
      <c r="L57" s="476">
        <v>41456</v>
      </c>
      <c r="M57" s="476">
        <v>41456</v>
      </c>
      <c r="N57" s="8" t="s">
        <v>56</v>
      </c>
      <c r="O57" s="8" t="s">
        <v>58</v>
      </c>
    </row>
    <row r="58" spans="1:15" ht="25.5">
      <c r="A58" s="8">
        <v>33</v>
      </c>
      <c r="B58" s="8" t="s">
        <v>53</v>
      </c>
      <c r="C58" s="11">
        <v>3150250</v>
      </c>
      <c r="D58" s="11" t="s">
        <v>761</v>
      </c>
      <c r="E58" s="750" t="s">
        <v>751</v>
      </c>
      <c r="F58" s="8">
        <v>796</v>
      </c>
      <c r="G58" s="8" t="s">
        <v>459</v>
      </c>
      <c r="H58" s="8">
        <v>9</v>
      </c>
      <c r="I58" s="8">
        <v>45277553000</v>
      </c>
      <c r="J58" s="8" t="s">
        <v>714</v>
      </c>
      <c r="K58" s="8">
        <v>16556.25</v>
      </c>
      <c r="L58" s="476">
        <v>41456</v>
      </c>
      <c r="M58" s="476">
        <v>41456</v>
      </c>
      <c r="N58" s="8" t="s">
        <v>56</v>
      </c>
      <c r="O58" s="8" t="s">
        <v>58</v>
      </c>
    </row>
    <row r="59" spans="1:15">
      <c r="A59" s="8">
        <v>34</v>
      </c>
      <c r="B59" s="8" t="s">
        <v>53</v>
      </c>
      <c r="C59" s="11">
        <v>2893010</v>
      </c>
      <c r="D59" s="11" t="s">
        <v>762</v>
      </c>
      <c r="E59" s="750" t="s">
        <v>751</v>
      </c>
      <c r="F59" s="8">
        <v>796</v>
      </c>
      <c r="G59" s="8" t="s">
        <v>459</v>
      </c>
      <c r="H59" s="8">
        <v>2</v>
      </c>
      <c r="I59" s="8">
        <v>45277553000</v>
      </c>
      <c r="J59" s="8" t="s">
        <v>714</v>
      </c>
      <c r="K59" s="8">
        <v>1900</v>
      </c>
      <c r="L59" s="476">
        <v>41487</v>
      </c>
      <c r="M59" s="476">
        <v>41487</v>
      </c>
      <c r="N59" s="8" t="s">
        <v>56</v>
      </c>
      <c r="O59" s="8" t="s">
        <v>58</v>
      </c>
    </row>
    <row r="60" spans="1:15">
      <c r="A60" s="8">
        <v>35</v>
      </c>
      <c r="B60" s="8" t="s">
        <v>53</v>
      </c>
      <c r="C60" s="11">
        <v>1711000</v>
      </c>
      <c r="D60" s="11" t="s">
        <v>763</v>
      </c>
      <c r="E60" s="750" t="s">
        <v>751</v>
      </c>
      <c r="F60" s="8">
        <v>796</v>
      </c>
      <c r="G60" s="8" t="s">
        <v>459</v>
      </c>
      <c r="H60" s="8">
        <v>2</v>
      </c>
      <c r="I60" s="8">
        <v>45277553000</v>
      </c>
      <c r="J60" s="8" t="s">
        <v>714</v>
      </c>
      <c r="K60" s="8">
        <v>2100</v>
      </c>
      <c r="L60" s="476">
        <v>41487</v>
      </c>
      <c r="M60" s="476">
        <v>41487</v>
      </c>
      <c r="N60" s="8" t="s">
        <v>56</v>
      </c>
      <c r="O60" s="8" t="s">
        <v>58</v>
      </c>
    </row>
    <row r="61" spans="1:15">
      <c r="A61" s="8">
        <v>36</v>
      </c>
      <c r="B61" s="8" t="s">
        <v>53</v>
      </c>
      <c r="C61" s="11"/>
      <c r="D61" s="11" t="s">
        <v>764</v>
      </c>
      <c r="E61" s="750" t="s">
        <v>751</v>
      </c>
      <c r="F61" s="8">
        <v>796</v>
      </c>
      <c r="G61" s="8" t="s">
        <v>459</v>
      </c>
      <c r="H61" s="8">
        <v>1</v>
      </c>
      <c r="I61" s="8">
        <v>45277553000</v>
      </c>
      <c r="J61" s="8" t="s">
        <v>714</v>
      </c>
      <c r="K61" s="8">
        <v>300</v>
      </c>
      <c r="L61" s="476">
        <v>41487</v>
      </c>
      <c r="M61" s="476">
        <v>41487</v>
      </c>
      <c r="N61" s="8" t="s">
        <v>56</v>
      </c>
      <c r="O61" s="8" t="s">
        <v>58</v>
      </c>
    </row>
    <row r="62" spans="1:15" ht="63.75">
      <c r="A62" s="8">
        <v>37</v>
      </c>
      <c r="B62" s="8" t="s">
        <v>53</v>
      </c>
      <c r="C62" s="11"/>
      <c r="D62" s="11" t="s">
        <v>765</v>
      </c>
      <c r="E62" s="750" t="s">
        <v>751</v>
      </c>
      <c r="F62" s="8">
        <v>796</v>
      </c>
      <c r="G62" s="8" t="s">
        <v>459</v>
      </c>
      <c r="H62" s="8">
        <v>1</v>
      </c>
      <c r="I62" s="8">
        <v>45277553000</v>
      </c>
      <c r="J62" s="8" t="s">
        <v>714</v>
      </c>
      <c r="K62" s="8">
        <v>30000</v>
      </c>
      <c r="L62" s="476">
        <v>41487</v>
      </c>
      <c r="M62" s="476">
        <v>41518</v>
      </c>
      <c r="N62" s="8" t="s">
        <v>56</v>
      </c>
      <c r="O62" s="8" t="s">
        <v>58</v>
      </c>
    </row>
    <row r="63" spans="1:15" ht="38.25">
      <c r="A63" s="8">
        <v>38</v>
      </c>
      <c r="B63" s="8" t="s">
        <v>53</v>
      </c>
      <c r="C63" s="11">
        <v>2320320</v>
      </c>
      <c r="D63" s="11" t="s">
        <v>766</v>
      </c>
      <c r="E63" s="750" t="s">
        <v>751</v>
      </c>
      <c r="F63" s="8">
        <v>796</v>
      </c>
      <c r="G63" s="8" t="s">
        <v>459</v>
      </c>
      <c r="H63" s="8">
        <v>4</v>
      </c>
      <c r="I63" s="8">
        <v>45277553000</v>
      </c>
      <c r="J63" s="8" t="s">
        <v>714</v>
      </c>
      <c r="K63" s="8">
        <v>300</v>
      </c>
      <c r="L63" s="476">
        <v>41487</v>
      </c>
      <c r="M63" s="476">
        <v>41487</v>
      </c>
      <c r="N63" s="8" t="s">
        <v>56</v>
      </c>
      <c r="O63" s="8" t="s">
        <v>58</v>
      </c>
    </row>
    <row r="64" spans="1:15" ht="25.5">
      <c r="A64" s="8">
        <v>39</v>
      </c>
      <c r="B64" s="8" t="s">
        <v>53</v>
      </c>
      <c r="C64" s="11">
        <v>9434000</v>
      </c>
      <c r="D64" s="11" t="s">
        <v>767</v>
      </c>
      <c r="E64" s="750" t="s">
        <v>712</v>
      </c>
      <c r="F64" s="8">
        <v>796</v>
      </c>
      <c r="G64" s="8" t="s">
        <v>459</v>
      </c>
      <c r="H64" s="8">
        <v>1</v>
      </c>
      <c r="I64" s="8">
        <v>45277553000</v>
      </c>
      <c r="J64" s="8" t="s">
        <v>714</v>
      </c>
      <c r="K64" s="8"/>
      <c r="L64" s="476">
        <v>41426</v>
      </c>
      <c r="M64" s="476">
        <v>41518</v>
      </c>
      <c r="N64" s="8" t="s">
        <v>56</v>
      </c>
      <c r="O64" s="483" t="s">
        <v>58</v>
      </c>
    </row>
    <row r="65" spans="1:15" ht="25.5">
      <c r="A65" s="8">
        <v>40</v>
      </c>
      <c r="B65" s="8" t="s">
        <v>53</v>
      </c>
      <c r="C65" s="11">
        <v>8040020</v>
      </c>
      <c r="D65" s="11" t="s">
        <v>768</v>
      </c>
      <c r="E65" s="750" t="s">
        <v>769</v>
      </c>
      <c r="F65" s="8">
        <v>796</v>
      </c>
      <c r="G65" s="8" t="s">
        <v>459</v>
      </c>
      <c r="H65" s="8">
        <v>1</v>
      </c>
      <c r="I65" s="8">
        <v>45277553000</v>
      </c>
      <c r="J65" s="8" t="s">
        <v>714</v>
      </c>
      <c r="K65" s="8">
        <v>16000</v>
      </c>
      <c r="L65" s="476">
        <v>41456</v>
      </c>
      <c r="M65" s="476">
        <v>41487</v>
      </c>
      <c r="N65" s="8" t="s">
        <v>56</v>
      </c>
      <c r="O65" s="483" t="s">
        <v>58</v>
      </c>
    </row>
    <row r="66" spans="1:15">
      <c r="A66" s="8">
        <v>41</v>
      </c>
      <c r="B66" s="8" t="s">
        <v>53</v>
      </c>
      <c r="C66" s="11">
        <v>1816000</v>
      </c>
      <c r="D66" s="11" t="s">
        <v>770</v>
      </c>
      <c r="E66" s="750" t="s">
        <v>712</v>
      </c>
      <c r="F66" s="482">
        <v>796</v>
      </c>
      <c r="G66" s="531" t="s">
        <v>459</v>
      </c>
      <c r="H66" s="482">
        <v>47</v>
      </c>
      <c r="I66" s="8">
        <v>45277553000</v>
      </c>
      <c r="J66" s="522" t="s">
        <v>714</v>
      </c>
      <c r="K66" s="478">
        <v>19911.099999999999</v>
      </c>
      <c r="L66" s="476">
        <v>41518</v>
      </c>
      <c r="M66" s="476">
        <v>41548</v>
      </c>
      <c r="N66" s="8" t="s">
        <v>56</v>
      </c>
      <c r="O66" s="483" t="s">
        <v>58</v>
      </c>
    </row>
    <row r="67" spans="1:15">
      <c r="A67" s="8">
        <v>42</v>
      </c>
      <c r="B67" s="8" t="s">
        <v>53</v>
      </c>
      <c r="C67" s="11">
        <v>1815999</v>
      </c>
      <c r="D67" s="8" t="s">
        <v>771</v>
      </c>
      <c r="E67" s="750" t="s">
        <v>712</v>
      </c>
      <c r="F67" s="8">
        <v>796</v>
      </c>
      <c r="G67" s="8" t="s">
        <v>459</v>
      </c>
      <c r="H67" s="482">
        <v>23</v>
      </c>
      <c r="I67" s="8">
        <v>45277553000</v>
      </c>
      <c r="J67" s="522" t="s">
        <v>714</v>
      </c>
      <c r="K67" s="8">
        <v>15567.96</v>
      </c>
      <c r="L67" s="476">
        <v>41518</v>
      </c>
      <c r="M67" s="476">
        <v>41548</v>
      </c>
      <c r="N67" s="8" t="s">
        <v>56</v>
      </c>
      <c r="O67" s="483" t="s">
        <v>58</v>
      </c>
    </row>
    <row r="68" spans="1:15" ht="25.5">
      <c r="A68" s="8">
        <v>43</v>
      </c>
      <c r="B68" s="8" t="s">
        <v>53</v>
      </c>
      <c r="C68" s="8">
        <v>4110009</v>
      </c>
      <c r="D68" s="8" t="s">
        <v>772</v>
      </c>
      <c r="E68" s="8"/>
      <c r="F68" s="482">
        <v>796</v>
      </c>
      <c r="G68" s="8" t="s">
        <v>459</v>
      </c>
      <c r="H68" s="8">
        <v>54</v>
      </c>
      <c r="I68" s="8">
        <v>45277553000</v>
      </c>
      <c r="J68" s="8" t="s">
        <v>714</v>
      </c>
      <c r="K68" s="8">
        <v>7198.82</v>
      </c>
      <c r="L68" s="476">
        <v>41456</v>
      </c>
      <c r="M68" s="476">
        <v>41487</v>
      </c>
      <c r="N68" s="8" t="s">
        <v>56</v>
      </c>
      <c r="O68" s="483" t="s">
        <v>58</v>
      </c>
    </row>
    <row r="69" spans="1:15" ht="25.5">
      <c r="A69" s="8">
        <v>44</v>
      </c>
      <c r="B69" s="8" t="s">
        <v>53</v>
      </c>
      <c r="C69" s="8">
        <v>6320000</v>
      </c>
      <c r="D69" s="8" t="s">
        <v>773</v>
      </c>
      <c r="E69" s="8"/>
      <c r="F69" s="482">
        <v>356</v>
      </c>
      <c r="G69" s="8" t="s">
        <v>748</v>
      </c>
      <c r="H69" s="8"/>
      <c r="I69" s="8">
        <v>45277553000</v>
      </c>
      <c r="J69" s="522" t="s">
        <v>714</v>
      </c>
      <c r="K69" s="8">
        <v>137499.67000000001</v>
      </c>
      <c r="L69" s="476">
        <v>41456</v>
      </c>
      <c r="M69" s="476">
        <v>41487</v>
      </c>
      <c r="N69" s="8" t="s">
        <v>56</v>
      </c>
      <c r="O69" s="483" t="s">
        <v>58</v>
      </c>
    </row>
    <row r="70" spans="1:15">
      <c r="A70" s="8">
        <v>45</v>
      </c>
      <c r="B70" s="8" t="s">
        <v>53</v>
      </c>
      <c r="C70" s="11">
        <v>5050010</v>
      </c>
      <c r="D70" s="11" t="s">
        <v>774</v>
      </c>
      <c r="E70" s="8"/>
      <c r="F70" s="482">
        <v>796</v>
      </c>
      <c r="G70" s="8" t="s">
        <v>459</v>
      </c>
      <c r="H70" s="8">
        <v>148</v>
      </c>
      <c r="I70" s="8">
        <v>45277553000</v>
      </c>
      <c r="J70" s="522" t="s">
        <v>714</v>
      </c>
      <c r="K70" s="8">
        <v>7367.5</v>
      </c>
      <c r="L70" s="476">
        <v>41426</v>
      </c>
      <c r="M70" s="476">
        <v>41456</v>
      </c>
      <c r="N70" s="8" t="s">
        <v>56</v>
      </c>
      <c r="O70" s="483" t="s">
        <v>58</v>
      </c>
    </row>
    <row r="71" spans="1:15" s="485" customFormat="1" ht="38.25">
      <c r="A71" s="8">
        <v>46</v>
      </c>
      <c r="B71" s="8" t="s">
        <v>1987</v>
      </c>
      <c r="C71" s="11">
        <v>9434000</v>
      </c>
      <c r="D71" s="11" t="s">
        <v>1988</v>
      </c>
      <c r="E71" s="750" t="s">
        <v>776</v>
      </c>
      <c r="F71" s="8">
        <v>796</v>
      </c>
      <c r="G71" s="8" t="s">
        <v>459</v>
      </c>
      <c r="H71" s="8">
        <v>1</v>
      </c>
      <c r="I71" s="8">
        <v>45277553000</v>
      </c>
      <c r="J71" s="8" t="s">
        <v>714</v>
      </c>
      <c r="K71" s="478">
        <v>625133.9</v>
      </c>
      <c r="L71" s="476">
        <v>41518</v>
      </c>
      <c r="M71" s="476">
        <v>41609</v>
      </c>
      <c r="N71" s="8" t="s">
        <v>56</v>
      </c>
      <c r="O71" s="483" t="s">
        <v>58</v>
      </c>
    </row>
    <row r="72" spans="1:15">
      <c r="A72" s="10"/>
      <c r="B72" s="8"/>
      <c r="C72" s="10"/>
      <c r="D72" s="484" t="s">
        <v>775</v>
      </c>
      <c r="E72" s="12"/>
      <c r="F72" s="8"/>
      <c r="G72" s="8"/>
      <c r="H72" s="482"/>
      <c r="I72" s="8"/>
      <c r="J72" s="14"/>
      <c r="K72" s="733">
        <f>SUM(K51:K71)</f>
        <v>896470.3</v>
      </c>
      <c r="L72" s="476"/>
      <c r="M72" s="476"/>
      <c r="N72" s="8"/>
      <c r="O72" s="8"/>
    </row>
    <row r="73" spans="1:15">
      <c r="A73" s="1014" t="s">
        <v>34</v>
      </c>
      <c r="B73" s="1015"/>
      <c r="C73" s="1015"/>
      <c r="D73" s="1015"/>
      <c r="E73" s="1015"/>
      <c r="F73" s="1015"/>
      <c r="G73" s="1015"/>
      <c r="H73" s="1015"/>
      <c r="I73" s="1015"/>
      <c r="J73" s="1015"/>
      <c r="K73" s="1015"/>
      <c r="L73" s="1015"/>
      <c r="M73" s="1015"/>
      <c r="N73" s="1015"/>
      <c r="O73" s="1016"/>
    </row>
    <row r="74" spans="1:15" ht="25.5">
      <c r="A74" s="11">
        <v>47</v>
      </c>
      <c r="B74" s="8" t="s">
        <v>1987</v>
      </c>
      <c r="C74" s="11">
        <v>8040020</v>
      </c>
      <c r="D74" s="11" t="s">
        <v>121</v>
      </c>
      <c r="E74" s="750" t="s">
        <v>119</v>
      </c>
      <c r="F74" s="8">
        <v>796</v>
      </c>
      <c r="G74" s="8" t="s">
        <v>51</v>
      </c>
      <c r="H74" s="8"/>
      <c r="I74" s="8">
        <v>45277553000</v>
      </c>
      <c r="J74" s="8" t="s">
        <v>714</v>
      </c>
      <c r="K74" s="8">
        <v>22400</v>
      </c>
      <c r="L74" s="476">
        <v>41548</v>
      </c>
      <c r="M74" s="476">
        <v>41579</v>
      </c>
      <c r="N74" s="8" t="s">
        <v>56</v>
      </c>
      <c r="O74" s="483" t="s">
        <v>58</v>
      </c>
    </row>
    <row r="75" spans="1:15" s="485" customFormat="1" ht="25.5">
      <c r="A75" s="11">
        <v>48</v>
      </c>
      <c r="B75" s="8" t="s">
        <v>1987</v>
      </c>
      <c r="C75" s="11">
        <v>8513090</v>
      </c>
      <c r="D75" s="11" t="s">
        <v>1989</v>
      </c>
      <c r="E75" s="750" t="s">
        <v>751</v>
      </c>
      <c r="F75" s="8">
        <v>839</v>
      </c>
      <c r="G75" s="8" t="s">
        <v>217</v>
      </c>
      <c r="H75" s="8">
        <v>1</v>
      </c>
      <c r="I75" s="8">
        <v>45277553000</v>
      </c>
      <c r="J75" s="8" t="s">
        <v>714</v>
      </c>
      <c r="K75" s="8">
        <v>15000</v>
      </c>
      <c r="L75" s="476">
        <v>41579</v>
      </c>
      <c r="M75" s="476" t="s">
        <v>1925</v>
      </c>
      <c r="N75" s="8" t="s">
        <v>56</v>
      </c>
      <c r="O75" s="483" t="s">
        <v>58</v>
      </c>
    </row>
    <row r="76" spans="1:15" s="485" customFormat="1">
      <c r="A76" s="11">
        <v>49</v>
      </c>
      <c r="B76" s="8" t="s">
        <v>1987</v>
      </c>
      <c r="C76" s="11">
        <v>3220000</v>
      </c>
      <c r="D76" s="11" t="s">
        <v>1990</v>
      </c>
      <c r="E76" s="750" t="s">
        <v>751</v>
      </c>
      <c r="F76" s="8">
        <v>796</v>
      </c>
      <c r="G76" s="8" t="s">
        <v>459</v>
      </c>
      <c r="H76" s="8">
        <v>3</v>
      </c>
      <c r="I76" s="8">
        <v>45277553000</v>
      </c>
      <c r="J76" s="8" t="s">
        <v>714</v>
      </c>
      <c r="K76" s="8">
        <v>6000</v>
      </c>
      <c r="L76" s="476">
        <v>41548</v>
      </c>
      <c r="M76" s="476">
        <v>41609</v>
      </c>
      <c r="N76" s="8" t="s">
        <v>56</v>
      </c>
      <c r="O76" s="483" t="s">
        <v>58</v>
      </c>
    </row>
    <row r="77" spans="1:15" s="485" customFormat="1">
      <c r="A77" s="11">
        <v>50</v>
      </c>
      <c r="B77" s="8" t="s">
        <v>1987</v>
      </c>
      <c r="C77" s="11">
        <v>3610000</v>
      </c>
      <c r="D77" s="11" t="s">
        <v>1991</v>
      </c>
      <c r="E77" s="750" t="s">
        <v>751</v>
      </c>
      <c r="F77" s="8">
        <v>796</v>
      </c>
      <c r="G77" s="8" t="s">
        <v>459</v>
      </c>
      <c r="H77" s="8">
        <v>2</v>
      </c>
      <c r="I77" s="8">
        <v>45277553000</v>
      </c>
      <c r="J77" s="8" t="s">
        <v>714</v>
      </c>
      <c r="K77" s="8">
        <v>24911.94</v>
      </c>
      <c r="L77" s="476">
        <v>41548</v>
      </c>
      <c r="M77" s="476">
        <v>41609</v>
      </c>
      <c r="N77" s="8" t="s">
        <v>56</v>
      </c>
      <c r="O77" s="483" t="s">
        <v>58</v>
      </c>
    </row>
    <row r="78" spans="1:15" s="485" customFormat="1">
      <c r="A78" s="11">
        <v>51</v>
      </c>
      <c r="B78" s="8" t="s">
        <v>1987</v>
      </c>
      <c r="C78" s="11">
        <v>3610000</v>
      </c>
      <c r="D78" s="11" t="s">
        <v>1992</v>
      </c>
      <c r="E78" s="750" t="s">
        <v>751</v>
      </c>
      <c r="F78" s="8">
        <v>796</v>
      </c>
      <c r="G78" s="8" t="s">
        <v>459</v>
      </c>
      <c r="H78" s="8">
        <v>1</v>
      </c>
      <c r="I78" s="8">
        <v>45277553000</v>
      </c>
      <c r="J78" s="8" t="s">
        <v>714</v>
      </c>
      <c r="K78" s="8">
        <v>13295</v>
      </c>
      <c r="L78" s="476">
        <v>41548</v>
      </c>
      <c r="M78" s="476">
        <v>41609</v>
      </c>
      <c r="N78" s="8" t="s">
        <v>56</v>
      </c>
      <c r="O78" s="483" t="s">
        <v>58</v>
      </c>
    </row>
    <row r="79" spans="1:15" s="485" customFormat="1" ht="25.5">
      <c r="A79" s="11">
        <v>52</v>
      </c>
      <c r="B79" s="8" t="s">
        <v>1987</v>
      </c>
      <c r="C79" s="11">
        <v>3610000</v>
      </c>
      <c r="D79" s="11" t="s">
        <v>1993</v>
      </c>
      <c r="E79" s="750" t="s">
        <v>751</v>
      </c>
      <c r="F79" s="8">
        <v>796</v>
      </c>
      <c r="G79" s="8" t="s">
        <v>459</v>
      </c>
      <c r="H79" s="8">
        <v>20</v>
      </c>
      <c r="I79" s="8">
        <v>45277553000</v>
      </c>
      <c r="J79" s="8" t="s">
        <v>714</v>
      </c>
      <c r="K79" s="8">
        <v>67531</v>
      </c>
      <c r="L79" s="476">
        <v>41548</v>
      </c>
      <c r="M79" s="476">
        <v>41609</v>
      </c>
      <c r="N79" s="8" t="s">
        <v>56</v>
      </c>
      <c r="O79" s="483" t="s">
        <v>58</v>
      </c>
    </row>
    <row r="80" spans="1:15" s="485" customFormat="1" ht="38.25">
      <c r="A80" s="11">
        <v>53</v>
      </c>
      <c r="B80" s="8" t="s">
        <v>1987</v>
      </c>
      <c r="C80" s="11">
        <v>3610000</v>
      </c>
      <c r="D80" s="11" t="s">
        <v>1994</v>
      </c>
      <c r="E80" s="750" t="s">
        <v>751</v>
      </c>
      <c r="F80" s="8">
        <v>796</v>
      </c>
      <c r="G80" s="8" t="s">
        <v>459</v>
      </c>
      <c r="H80" s="8">
        <v>6</v>
      </c>
      <c r="I80" s="8">
        <v>45277553000</v>
      </c>
      <c r="J80" s="8" t="s">
        <v>714</v>
      </c>
      <c r="K80" s="8">
        <v>16350.12</v>
      </c>
      <c r="L80" s="476">
        <v>41548</v>
      </c>
      <c r="M80" s="476">
        <v>41609</v>
      </c>
      <c r="N80" s="8" t="s">
        <v>56</v>
      </c>
      <c r="O80" s="483" t="s">
        <v>58</v>
      </c>
    </row>
    <row r="81" spans="1:15" s="485" customFormat="1" ht="25.5">
      <c r="A81" s="11">
        <v>54</v>
      </c>
      <c r="B81" s="8" t="s">
        <v>1987</v>
      </c>
      <c r="C81" s="11">
        <v>3610000</v>
      </c>
      <c r="D81" s="11" t="s">
        <v>1995</v>
      </c>
      <c r="E81" s="750" t="s">
        <v>751</v>
      </c>
      <c r="F81" s="8">
        <v>796</v>
      </c>
      <c r="G81" s="8" t="s">
        <v>459</v>
      </c>
      <c r="H81" s="8">
        <v>2</v>
      </c>
      <c r="I81" s="8">
        <v>45277553000</v>
      </c>
      <c r="J81" s="8" t="s">
        <v>714</v>
      </c>
      <c r="K81" s="8">
        <v>2820</v>
      </c>
      <c r="L81" s="476">
        <v>41548</v>
      </c>
      <c r="M81" s="476">
        <v>41609</v>
      </c>
      <c r="N81" s="8" t="s">
        <v>56</v>
      </c>
      <c r="O81" s="483" t="s">
        <v>58</v>
      </c>
    </row>
    <row r="82" spans="1:15" s="485" customFormat="1" ht="38.25">
      <c r="A82" s="11">
        <v>55</v>
      </c>
      <c r="B82" s="8" t="s">
        <v>1987</v>
      </c>
      <c r="C82" s="11">
        <v>2211030</v>
      </c>
      <c r="D82" s="11" t="s">
        <v>1996</v>
      </c>
      <c r="E82" s="750" t="s">
        <v>751</v>
      </c>
      <c r="F82" s="35">
        <v>839</v>
      </c>
      <c r="G82" s="557" t="s">
        <v>38</v>
      </c>
      <c r="H82" s="8">
        <v>5</v>
      </c>
      <c r="I82" s="8">
        <v>45277553000</v>
      </c>
      <c r="J82" s="8" t="s">
        <v>714</v>
      </c>
      <c r="K82" s="8">
        <v>2000</v>
      </c>
      <c r="L82" s="476">
        <v>41548</v>
      </c>
      <c r="M82" s="476">
        <v>41609</v>
      </c>
      <c r="N82" s="8" t="s">
        <v>56</v>
      </c>
      <c r="O82" s="483" t="s">
        <v>58</v>
      </c>
    </row>
    <row r="83" spans="1:15" s="485" customFormat="1" ht="25.5">
      <c r="A83" s="11">
        <v>56</v>
      </c>
      <c r="B83" s="8" t="s">
        <v>1987</v>
      </c>
      <c r="C83" s="11">
        <v>3141000</v>
      </c>
      <c r="D83" s="11" t="s">
        <v>1997</v>
      </c>
      <c r="E83" s="750" t="s">
        <v>751</v>
      </c>
      <c r="F83" s="8">
        <v>796</v>
      </c>
      <c r="G83" s="8" t="s">
        <v>459</v>
      </c>
      <c r="H83" s="8">
        <v>71</v>
      </c>
      <c r="I83" s="8">
        <v>45277553000</v>
      </c>
      <c r="J83" s="8" t="s">
        <v>714</v>
      </c>
      <c r="K83" s="8">
        <v>9200</v>
      </c>
      <c r="L83" s="476">
        <v>41548</v>
      </c>
      <c r="M83" s="476">
        <v>41609</v>
      </c>
      <c r="N83" s="8" t="s">
        <v>56</v>
      </c>
      <c r="O83" s="483" t="s">
        <v>58</v>
      </c>
    </row>
    <row r="84" spans="1:15" s="485" customFormat="1" ht="25.5" customHeight="1">
      <c r="A84" s="11">
        <v>57</v>
      </c>
      <c r="B84" s="8" t="s">
        <v>1987</v>
      </c>
      <c r="C84" s="11">
        <v>4010010</v>
      </c>
      <c r="D84" s="11" t="s">
        <v>1998</v>
      </c>
      <c r="E84" s="750" t="s">
        <v>776</v>
      </c>
      <c r="F84" s="8">
        <v>839</v>
      </c>
      <c r="G84" s="8" t="s">
        <v>814</v>
      </c>
      <c r="H84" s="8">
        <v>1</v>
      </c>
      <c r="I84" s="8">
        <v>45277553000</v>
      </c>
      <c r="J84" s="8" t="s">
        <v>714</v>
      </c>
      <c r="K84" s="478">
        <v>5482670</v>
      </c>
      <c r="L84" s="476" t="s">
        <v>1999</v>
      </c>
      <c r="M84" s="476" t="s">
        <v>587</v>
      </c>
      <c r="N84" s="8" t="s">
        <v>56</v>
      </c>
      <c r="O84" s="483" t="s">
        <v>58</v>
      </c>
    </row>
    <row r="85" spans="1:15" s="485" customFormat="1" ht="25.5">
      <c r="A85" s="11">
        <v>58</v>
      </c>
      <c r="B85" s="8" t="s">
        <v>1987</v>
      </c>
      <c r="C85" s="11">
        <v>4030000</v>
      </c>
      <c r="D85" s="11" t="s">
        <v>2000</v>
      </c>
      <c r="E85" s="750" t="s">
        <v>776</v>
      </c>
      <c r="F85" s="8">
        <v>839</v>
      </c>
      <c r="G85" s="8" t="s">
        <v>814</v>
      </c>
      <c r="H85" s="8">
        <v>1</v>
      </c>
      <c r="I85" s="8">
        <v>45277553000</v>
      </c>
      <c r="J85" s="8" t="s">
        <v>714</v>
      </c>
      <c r="K85" s="478">
        <v>190400</v>
      </c>
      <c r="L85" s="476" t="s">
        <v>1999</v>
      </c>
      <c r="M85" s="476" t="s">
        <v>587</v>
      </c>
      <c r="N85" s="8" t="s">
        <v>56</v>
      </c>
      <c r="O85" s="483" t="s">
        <v>58</v>
      </c>
    </row>
    <row r="86" spans="1:15" s="485" customFormat="1" ht="38.25">
      <c r="A86" s="11">
        <v>59</v>
      </c>
      <c r="B86" s="8" t="s">
        <v>1987</v>
      </c>
      <c r="C86" s="11">
        <v>7523040</v>
      </c>
      <c r="D86" s="11" t="s">
        <v>2001</v>
      </c>
      <c r="E86" s="750" t="s">
        <v>776</v>
      </c>
      <c r="F86" s="8">
        <v>839</v>
      </c>
      <c r="G86" s="8" t="s">
        <v>814</v>
      </c>
      <c r="H86" s="8">
        <v>1</v>
      </c>
      <c r="I86" s="8">
        <v>45277553000</v>
      </c>
      <c r="J86" s="8" t="s">
        <v>714</v>
      </c>
      <c r="K86" s="478">
        <v>23546.400000000001</v>
      </c>
      <c r="L86" s="476" t="s">
        <v>1999</v>
      </c>
      <c r="M86" s="476" t="s">
        <v>587</v>
      </c>
      <c r="N86" s="8" t="s">
        <v>56</v>
      </c>
      <c r="O86" s="483" t="s">
        <v>58</v>
      </c>
    </row>
    <row r="87" spans="1:15" s="485" customFormat="1">
      <c r="A87" s="11">
        <v>60</v>
      </c>
      <c r="B87" s="8" t="s">
        <v>1987</v>
      </c>
      <c r="C87" s="11">
        <v>6420020</v>
      </c>
      <c r="D87" s="11" t="s">
        <v>2002</v>
      </c>
      <c r="E87" s="750" t="s">
        <v>776</v>
      </c>
      <c r="F87" s="8">
        <v>839</v>
      </c>
      <c r="G87" s="8" t="s">
        <v>814</v>
      </c>
      <c r="H87" s="8">
        <v>1</v>
      </c>
      <c r="I87" s="8">
        <v>45277553000</v>
      </c>
      <c r="J87" s="8" t="s">
        <v>714</v>
      </c>
      <c r="K87" s="478">
        <v>8000</v>
      </c>
      <c r="L87" s="476" t="s">
        <v>1999</v>
      </c>
      <c r="M87" s="476" t="s">
        <v>587</v>
      </c>
      <c r="N87" s="8" t="s">
        <v>56</v>
      </c>
      <c r="O87" s="483" t="s">
        <v>58</v>
      </c>
    </row>
    <row r="88" spans="1:15" s="485" customFormat="1" ht="102">
      <c r="A88" s="11">
        <v>61</v>
      </c>
      <c r="B88" s="8" t="s">
        <v>1987</v>
      </c>
      <c r="C88" s="11">
        <v>7421029</v>
      </c>
      <c r="D88" s="11" t="s">
        <v>2003</v>
      </c>
      <c r="E88" s="750" t="s">
        <v>776</v>
      </c>
      <c r="F88" s="8">
        <v>839</v>
      </c>
      <c r="G88" s="8" t="s">
        <v>814</v>
      </c>
      <c r="H88" s="8">
        <v>1</v>
      </c>
      <c r="I88" s="8">
        <v>45277553000</v>
      </c>
      <c r="J88" s="8" t="s">
        <v>714</v>
      </c>
      <c r="K88" s="478">
        <v>502973</v>
      </c>
      <c r="L88" s="476">
        <v>41548</v>
      </c>
      <c r="M88" s="476">
        <v>41609</v>
      </c>
      <c r="N88" s="8" t="s">
        <v>56</v>
      </c>
      <c r="O88" s="483" t="s">
        <v>58</v>
      </c>
    </row>
    <row r="89" spans="1:15" s="485" customFormat="1" ht="25.5">
      <c r="A89" s="11">
        <v>62</v>
      </c>
      <c r="B89" s="8" t="s">
        <v>1987</v>
      </c>
      <c r="C89" s="11">
        <v>8513090</v>
      </c>
      <c r="D89" s="11" t="s">
        <v>2004</v>
      </c>
      <c r="E89" s="750" t="s">
        <v>776</v>
      </c>
      <c r="F89" s="8">
        <v>839</v>
      </c>
      <c r="G89" s="8" t="s">
        <v>814</v>
      </c>
      <c r="H89" s="8">
        <v>1</v>
      </c>
      <c r="I89" s="8">
        <v>45277553000</v>
      </c>
      <c r="J89" s="8" t="s">
        <v>714</v>
      </c>
      <c r="K89" s="478">
        <v>11036</v>
      </c>
      <c r="L89" s="476" t="s">
        <v>1999</v>
      </c>
      <c r="M89" s="476" t="s">
        <v>587</v>
      </c>
      <c r="N89" s="8" t="s">
        <v>56</v>
      </c>
      <c r="O89" s="483" t="s">
        <v>58</v>
      </c>
    </row>
    <row r="90" spans="1:15" s="485" customFormat="1" ht="25.5">
      <c r="A90" s="11">
        <v>63</v>
      </c>
      <c r="B90" s="8" t="s">
        <v>1987</v>
      </c>
      <c r="C90" s="11">
        <v>5235020</v>
      </c>
      <c r="D90" s="11" t="s">
        <v>2005</v>
      </c>
      <c r="E90" s="750" t="s">
        <v>776</v>
      </c>
      <c r="F90" s="8">
        <v>839</v>
      </c>
      <c r="G90" s="8" t="s">
        <v>814</v>
      </c>
      <c r="H90" s="8">
        <v>1</v>
      </c>
      <c r="I90" s="8">
        <v>45277553000</v>
      </c>
      <c r="J90" s="8" t="s">
        <v>714</v>
      </c>
      <c r="K90" s="8">
        <v>40677.120000000003</v>
      </c>
      <c r="L90" s="476" t="s">
        <v>1999</v>
      </c>
      <c r="M90" s="476" t="s">
        <v>587</v>
      </c>
      <c r="N90" s="8" t="s">
        <v>56</v>
      </c>
      <c r="O90" s="483" t="s">
        <v>58</v>
      </c>
    </row>
    <row r="91" spans="1:15" ht="89.25">
      <c r="A91" s="11">
        <v>64</v>
      </c>
      <c r="B91" s="8" t="s">
        <v>1987</v>
      </c>
      <c r="C91" s="11">
        <v>4530630</v>
      </c>
      <c r="D91" s="11" t="s">
        <v>777</v>
      </c>
      <c r="E91" s="750" t="s">
        <v>776</v>
      </c>
      <c r="F91" s="8">
        <v>796</v>
      </c>
      <c r="G91" s="8" t="s">
        <v>459</v>
      </c>
      <c r="H91" s="8">
        <v>1</v>
      </c>
      <c r="I91" s="8">
        <v>45277553000</v>
      </c>
      <c r="J91" s="8" t="s">
        <v>714</v>
      </c>
      <c r="K91" s="8">
        <v>648669.49</v>
      </c>
      <c r="L91" s="476">
        <v>41214</v>
      </c>
      <c r="M91" s="476">
        <v>41244</v>
      </c>
      <c r="N91" s="8" t="s">
        <v>56</v>
      </c>
      <c r="O91" s="483" t="s">
        <v>58</v>
      </c>
    </row>
    <row r="92" spans="1:15" ht="89.25">
      <c r="A92" s="11">
        <v>65</v>
      </c>
      <c r="B92" s="8" t="s">
        <v>1987</v>
      </c>
      <c r="C92" s="11">
        <v>4530630</v>
      </c>
      <c r="D92" s="11" t="s">
        <v>778</v>
      </c>
      <c r="E92" s="750" t="s">
        <v>776</v>
      </c>
      <c r="F92" s="8">
        <v>796</v>
      </c>
      <c r="G92" s="8" t="s">
        <v>459</v>
      </c>
      <c r="H92" s="8">
        <v>1</v>
      </c>
      <c r="I92" s="8">
        <v>45277553000</v>
      </c>
      <c r="J92" s="8" t="s">
        <v>714</v>
      </c>
      <c r="K92" s="8">
        <v>617478.66</v>
      </c>
      <c r="L92" s="476">
        <v>41214</v>
      </c>
      <c r="M92" s="476">
        <v>41244</v>
      </c>
      <c r="N92" s="8" t="s">
        <v>56</v>
      </c>
      <c r="O92" s="483" t="s">
        <v>58</v>
      </c>
    </row>
    <row r="93" spans="1:15">
      <c r="A93" s="11">
        <v>66</v>
      </c>
      <c r="B93" s="8" t="s">
        <v>1987</v>
      </c>
      <c r="C93" s="11">
        <v>2924694</v>
      </c>
      <c r="D93" s="11" t="s">
        <v>750</v>
      </c>
      <c r="E93" s="750" t="s">
        <v>776</v>
      </c>
      <c r="F93" s="8">
        <v>796</v>
      </c>
      <c r="G93" s="8" t="s">
        <v>459</v>
      </c>
      <c r="H93" s="8">
        <v>2</v>
      </c>
      <c r="I93" s="8">
        <v>45277553000</v>
      </c>
      <c r="J93" s="8" t="s">
        <v>714</v>
      </c>
      <c r="K93" s="8">
        <v>7000</v>
      </c>
      <c r="L93" s="476">
        <v>41548</v>
      </c>
      <c r="M93" s="476">
        <v>41579</v>
      </c>
      <c r="N93" s="8" t="s">
        <v>56</v>
      </c>
      <c r="O93" s="483" t="s">
        <v>58</v>
      </c>
    </row>
    <row r="94" spans="1:15" ht="25.5">
      <c r="A94" s="11">
        <v>67</v>
      </c>
      <c r="B94" s="8" t="s">
        <v>1987</v>
      </c>
      <c r="C94" s="8">
        <v>4110009</v>
      </c>
      <c r="D94" s="8" t="s">
        <v>779</v>
      </c>
      <c r="E94" s="8"/>
      <c r="F94" s="8">
        <v>796</v>
      </c>
      <c r="G94" s="8" t="s">
        <v>459</v>
      </c>
      <c r="H94" s="8">
        <v>54</v>
      </c>
      <c r="I94" s="8">
        <v>45277553000</v>
      </c>
      <c r="J94" s="8" t="s">
        <v>714</v>
      </c>
      <c r="K94" s="8">
        <v>7198.82</v>
      </c>
      <c r="L94" s="476">
        <v>41548</v>
      </c>
      <c r="M94" s="476">
        <v>41579</v>
      </c>
      <c r="N94" s="8" t="s">
        <v>56</v>
      </c>
      <c r="O94" s="483" t="s">
        <v>58</v>
      </c>
    </row>
    <row r="95" spans="1:15">
      <c r="A95" s="11">
        <v>68</v>
      </c>
      <c r="B95" s="8" t="s">
        <v>1987</v>
      </c>
      <c r="C95" s="8">
        <v>5050010</v>
      </c>
      <c r="D95" s="8" t="s">
        <v>780</v>
      </c>
      <c r="E95" s="8"/>
      <c r="F95" s="8">
        <v>796</v>
      </c>
      <c r="G95" s="8" t="s">
        <v>459</v>
      </c>
      <c r="H95" s="8">
        <v>148</v>
      </c>
      <c r="I95" s="8">
        <v>45277553000</v>
      </c>
      <c r="J95" s="8" t="s">
        <v>714</v>
      </c>
      <c r="K95" s="8">
        <v>7367.5</v>
      </c>
      <c r="L95" s="476">
        <v>41548</v>
      </c>
      <c r="M95" s="476">
        <v>41579</v>
      </c>
      <c r="N95" s="8" t="s">
        <v>56</v>
      </c>
      <c r="O95" s="483" t="s">
        <v>58</v>
      </c>
    </row>
    <row r="96" spans="1:15" ht="25.5">
      <c r="A96" s="11">
        <v>69</v>
      </c>
      <c r="B96" s="8" t="s">
        <v>1987</v>
      </c>
      <c r="C96" s="11">
        <v>6320000</v>
      </c>
      <c r="D96" s="11" t="s">
        <v>781</v>
      </c>
      <c r="E96" s="8"/>
      <c r="F96" s="8">
        <v>356</v>
      </c>
      <c r="G96" s="8" t="s">
        <v>748</v>
      </c>
      <c r="H96" s="8"/>
      <c r="I96" s="8">
        <v>45277553000</v>
      </c>
      <c r="J96" s="8" t="s">
        <v>714</v>
      </c>
      <c r="K96" s="8">
        <v>108499.67</v>
      </c>
      <c r="L96" s="476">
        <v>41548</v>
      </c>
      <c r="M96" s="476">
        <v>41579</v>
      </c>
      <c r="N96" s="8" t="s">
        <v>56</v>
      </c>
      <c r="O96" s="483" t="s">
        <v>58</v>
      </c>
    </row>
    <row r="97" spans="1:15">
      <c r="A97" s="11"/>
      <c r="B97" s="8"/>
      <c r="C97" s="11"/>
      <c r="D97" s="484" t="s">
        <v>782</v>
      </c>
      <c r="E97" s="8"/>
      <c r="F97" s="8"/>
      <c r="G97" s="8"/>
      <c r="H97" s="8"/>
      <c r="I97" s="8"/>
      <c r="J97" s="8"/>
      <c r="K97" s="733">
        <f>SUM(K74:K96)</f>
        <v>7835024.7200000007</v>
      </c>
      <c r="L97" s="476"/>
      <c r="M97" s="476"/>
      <c r="N97" s="8"/>
      <c r="O97" s="483"/>
    </row>
    <row r="99" spans="1:15" ht="15">
      <c r="H99" s="1027" t="s">
        <v>783</v>
      </c>
      <c r="I99" s="1028"/>
      <c r="J99" s="486"/>
      <c r="K99" s="1177">
        <f>K37+K49+K72+K97</f>
        <v>10031973.57</v>
      </c>
    </row>
    <row r="101" spans="1:15">
      <c r="A101" s="901" t="s">
        <v>3</v>
      </c>
      <c r="B101" s="901"/>
    </row>
    <row r="103" spans="1:15">
      <c r="A103" s="901" t="s">
        <v>784</v>
      </c>
      <c r="B103" s="901"/>
      <c r="C103" s="901"/>
    </row>
    <row r="105" spans="1:15">
      <c r="A105" s="901" t="s">
        <v>785</v>
      </c>
      <c r="B105" s="901"/>
      <c r="C105" s="901"/>
    </row>
    <row r="107" spans="1:15">
      <c r="A107" s="901" t="s">
        <v>786</v>
      </c>
      <c r="B107" s="901"/>
      <c r="C107" s="901"/>
    </row>
    <row r="109" spans="1:15">
      <c r="A109" s="901" t="s">
        <v>787</v>
      </c>
      <c r="B109" s="901"/>
      <c r="C109" s="901"/>
    </row>
  </sheetData>
  <mergeCells count="44">
    <mergeCell ref="A109:C109"/>
    <mergeCell ref="H99:I99"/>
    <mergeCell ref="A101:B101"/>
    <mergeCell ref="A103:C103"/>
    <mergeCell ref="A105:C105"/>
    <mergeCell ref="A107:C107"/>
    <mergeCell ref="A50:O50"/>
    <mergeCell ref="A73:O73"/>
    <mergeCell ref="A21:O21"/>
    <mergeCell ref="B37:J37"/>
    <mergeCell ref="A38:O38"/>
    <mergeCell ref="A49:J49"/>
    <mergeCell ref="D18:D19"/>
    <mergeCell ref="E18:E19"/>
    <mergeCell ref="F18:G18"/>
    <mergeCell ref="H18:H19"/>
    <mergeCell ref="I18:J18"/>
    <mergeCell ref="K18:K19"/>
    <mergeCell ref="L18:M18"/>
    <mergeCell ref="A17:A19"/>
    <mergeCell ref="B17:B19"/>
    <mergeCell ref="C17:C19"/>
    <mergeCell ref="D17:M17"/>
    <mergeCell ref="N17:N19"/>
    <mergeCell ref="O17:O18"/>
    <mergeCell ref="A13:D13"/>
    <mergeCell ref="E13:O13"/>
    <mergeCell ref="A14:D14"/>
    <mergeCell ref="E14:O14"/>
    <mergeCell ref="A15:D15"/>
    <mergeCell ref="E15:O15"/>
    <mergeCell ref="A10:D10"/>
    <mergeCell ref="E10:O10"/>
    <mergeCell ref="A11:D11"/>
    <mergeCell ref="E11:O11"/>
    <mergeCell ref="A12:D12"/>
    <mergeCell ref="E12:O12"/>
    <mergeCell ref="A9:D9"/>
    <mergeCell ref="E9:O9"/>
    <mergeCell ref="A3:D3"/>
    <mergeCell ref="A4:C4"/>
    <mergeCell ref="E5:L5"/>
    <mergeCell ref="E6:L6"/>
    <mergeCell ref="E7:L7"/>
  </mergeCells>
  <hyperlinks>
    <hyperlink ref="E12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51"/>
  <sheetViews>
    <sheetView topLeftCell="A115" zoomScale="70" zoomScaleNormal="70" workbookViewId="0">
      <selection activeCell="K153" sqref="K153"/>
    </sheetView>
  </sheetViews>
  <sheetFormatPr defaultRowHeight="12.75"/>
  <cols>
    <col min="1" max="1" width="4.5703125" style="5" customWidth="1"/>
    <col min="2" max="2" width="8.5703125" style="5" customWidth="1"/>
    <col min="3" max="3" width="9.28515625" style="5" customWidth="1"/>
    <col min="4" max="4" width="36.5703125" style="5" customWidth="1"/>
    <col min="5" max="5" width="26.28515625" style="5" customWidth="1"/>
    <col min="6" max="6" width="10.7109375" style="5" customWidth="1"/>
    <col min="7" max="7" width="15.42578125" style="5" customWidth="1"/>
    <col min="8" max="8" width="16.7109375" style="5" customWidth="1"/>
    <col min="9" max="10" width="16.140625" style="5" customWidth="1"/>
    <col min="11" max="11" width="14.28515625" style="5" customWidth="1"/>
    <col min="12" max="12" width="20" style="5" customWidth="1"/>
    <col min="13" max="13" width="15.28515625" style="5" customWidth="1"/>
    <col min="14" max="14" width="8.7109375" style="5" customWidth="1"/>
    <col min="15" max="15" width="13.5703125" style="5" customWidth="1"/>
    <col min="16" max="256" width="9.140625" style="5"/>
    <col min="257" max="257" width="4.5703125" style="5" customWidth="1"/>
    <col min="258" max="258" width="8.5703125" style="5" customWidth="1"/>
    <col min="259" max="259" width="9.28515625" style="5" customWidth="1"/>
    <col min="260" max="260" width="36.5703125" style="5" customWidth="1"/>
    <col min="261" max="261" width="26.28515625" style="5" customWidth="1"/>
    <col min="262" max="262" width="10.7109375" style="5" customWidth="1"/>
    <col min="263" max="263" width="15.42578125" style="5" customWidth="1"/>
    <col min="264" max="264" width="16.7109375" style="5" customWidth="1"/>
    <col min="265" max="266" width="16.140625" style="5" customWidth="1"/>
    <col min="267" max="267" width="14.28515625" style="5" customWidth="1"/>
    <col min="268" max="268" width="20" style="5" customWidth="1"/>
    <col min="269" max="269" width="15.28515625" style="5" customWidth="1"/>
    <col min="270" max="270" width="8.7109375" style="5" customWidth="1"/>
    <col min="271" max="271" width="13.5703125" style="5" customWidth="1"/>
    <col min="272" max="512" width="9.140625" style="5"/>
    <col min="513" max="513" width="4.5703125" style="5" customWidth="1"/>
    <col min="514" max="514" width="8.5703125" style="5" customWidth="1"/>
    <col min="515" max="515" width="9.28515625" style="5" customWidth="1"/>
    <col min="516" max="516" width="36.5703125" style="5" customWidth="1"/>
    <col min="517" max="517" width="26.28515625" style="5" customWidth="1"/>
    <col min="518" max="518" width="10.7109375" style="5" customWidth="1"/>
    <col min="519" max="519" width="15.42578125" style="5" customWidth="1"/>
    <col min="520" max="520" width="16.7109375" style="5" customWidth="1"/>
    <col min="521" max="522" width="16.140625" style="5" customWidth="1"/>
    <col min="523" max="523" width="14.28515625" style="5" customWidth="1"/>
    <col min="524" max="524" width="20" style="5" customWidth="1"/>
    <col min="525" max="525" width="15.28515625" style="5" customWidth="1"/>
    <col min="526" max="526" width="8.7109375" style="5" customWidth="1"/>
    <col min="527" max="527" width="13.5703125" style="5" customWidth="1"/>
    <col min="528" max="768" width="9.140625" style="5"/>
    <col min="769" max="769" width="4.5703125" style="5" customWidth="1"/>
    <col min="770" max="770" width="8.5703125" style="5" customWidth="1"/>
    <col min="771" max="771" width="9.28515625" style="5" customWidth="1"/>
    <col min="772" max="772" width="36.5703125" style="5" customWidth="1"/>
    <col min="773" max="773" width="26.28515625" style="5" customWidth="1"/>
    <col min="774" max="774" width="10.7109375" style="5" customWidth="1"/>
    <col min="775" max="775" width="15.42578125" style="5" customWidth="1"/>
    <col min="776" max="776" width="16.7109375" style="5" customWidth="1"/>
    <col min="777" max="778" width="16.140625" style="5" customWidth="1"/>
    <col min="779" max="779" width="14.28515625" style="5" customWidth="1"/>
    <col min="780" max="780" width="20" style="5" customWidth="1"/>
    <col min="781" max="781" width="15.28515625" style="5" customWidth="1"/>
    <col min="782" max="782" width="8.7109375" style="5" customWidth="1"/>
    <col min="783" max="783" width="13.5703125" style="5" customWidth="1"/>
    <col min="784" max="1024" width="9.140625" style="5"/>
    <col min="1025" max="1025" width="4.5703125" style="5" customWidth="1"/>
    <col min="1026" max="1026" width="8.5703125" style="5" customWidth="1"/>
    <col min="1027" max="1027" width="9.28515625" style="5" customWidth="1"/>
    <col min="1028" max="1028" width="36.5703125" style="5" customWidth="1"/>
    <col min="1029" max="1029" width="26.28515625" style="5" customWidth="1"/>
    <col min="1030" max="1030" width="10.7109375" style="5" customWidth="1"/>
    <col min="1031" max="1031" width="15.42578125" style="5" customWidth="1"/>
    <col min="1032" max="1032" width="16.7109375" style="5" customWidth="1"/>
    <col min="1033" max="1034" width="16.140625" style="5" customWidth="1"/>
    <col min="1035" max="1035" width="14.28515625" style="5" customWidth="1"/>
    <col min="1036" max="1036" width="20" style="5" customWidth="1"/>
    <col min="1037" max="1037" width="15.28515625" style="5" customWidth="1"/>
    <col min="1038" max="1038" width="8.7109375" style="5" customWidth="1"/>
    <col min="1039" max="1039" width="13.5703125" style="5" customWidth="1"/>
    <col min="1040" max="1280" width="9.140625" style="5"/>
    <col min="1281" max="1281" width="4.5703125" style="5" customWidth="1"/>
    <col min="1282" max="1282" width="8.5703125" style="5" customWidth="1"/>
    <col min="1283" max="1283" width="9.28515625" style="5" customWidth="1"/>
    <col min="1284" max="1284" width="36.5703125" style="5" customWidth="1"/>
    <col min="1285" max="1285" width="26.28515625" style="5" customWidth="1"/>
    <col min="1286" max="1286" width="10.7109375" style="5" customWidth="1"/>
    <col min="1287" max="1287" width="15.42578125" style="5" customWidth="1"/>
    <col min="1288" max="1288" width="16.7109375" style="5" customWidth="1"/>
    <col min="1289" max="1290" width="16.140625" style="5" customWidth="1"/>
    <col min="1291" max="1291" width="14.28515625" style="5" customWidth="1"/>
    <col min="1292" max="1292" width="20" style="5" customWidth="1"/>
    <col min="1293" max="1293" width="15.28515625" style="5" customWidth="1"/>
    <col min="1294" max="1294" width="8.7109375" style="5" customWidth="1"/>
    <col min="1295" max="1295" width="13.5703125" style="5" customWidth="1"/>
    <col min="1296" max="1536" width="9.140625" style="5"/>
    <col min="1537" max="1537" width="4.5703125" style="5" customWidth="1"/>
    <col min="1538" max="1538" width="8.5703125" style="5" customWidth="1"/>
    <col min="1539" max="1539" width="9.28515625" style="5" customWidth="1"/>
    <col min="1540" max="1540" width="36.5703125" style="5" customWidth="1"/>
    <col min="1541" max="1541" width="26.28515625" style="5" customWidth="1"/>
    <col min="1542" max="1542" width="10.7109375" style="5" customWidth="1"/>
    <col min="1543" max="1543" width="15.42578125" style="5" customWidth="1"/>
    <col min="1544" max="1544" width="16.7109375" style="5" customWidth="1"/>
    <col min="1545" max="1546" width="16.140625" style="5" customWidth="1"/>
    <col min="1547" max="1547" width="14.28515625" style="5" customWidth="1"/>
    <col min="1548" max="1548" width="20" style="5" customWidth="1"/>
    <col min="1549" max="1549" width="15.28515625" style="5" customWidth="1"/>
    <col min="1550" max="1550" width="8.7109375" style="5" customWidth="1"/>
    <col min="1551" max="1551" width="13.5703125" style="5" customWidth="1"/>
    <col min="1552" max="1792" width="9.140625" style="5"/>
    <col min="1793" max="1793" width="4.5703125" style="5" customWidth="1"/>
    <col min="1794" max="1794" width="8.5703125" style="5" customWidth="1"/>
    <col min="1795" max="1795" width="9.28515625" style="5" customWidth="1"/>
    <col min="1796" max="1796" width="36.5703125" style="5" customWidth="1"/>
    <col min="1797" max="1797" width="26.28515625" style="5" customWidth="1"/>
    <col min="1798" max="1798" width="10.7109375" style="5" customWidth="1"/>
    <col min="1799" max="1799" width="15.42578125" style="5" customWidth="1"/>
    <col min="1800" max="1800" width="16.7109375" style="5" customWidth="1"/>
    <col min="1801" max="1802" width="16.140625" style="5" customWidth="1"/>
    <col min="1803" max="1803" width="14.28515625" style="5" customWidth="1"/>
    <col min="1804" max="1804" width="20" style="5" customWidth="1"/>
    <col min="1805" max="1805" width="15.28515625" style="5" customWidth="1"/>
    <col min="1806" max="1806" width="8.7109375" style="5" customWidth="1"/>
    <col min="1807" max="1807" width="13.5703125" style="5" customWidth="1"/>
    <col min="1808" max="2048" width="9.140625" style="5"/>
    <col min="2049" max="2049" width="4.5703125" style="5" customWidth="1"/>
    <col min="2050" max="2050" width="8.5703125" style="5" customWidth="1"/>
    <col min="2051" max="2051" width="9.28515625" style="5" customWidth="1"/>
    <col min="2052" max="2052" width="36.5703125" style="5" customWidth="1"/>
    <col min="2053" max="2053" width="26.28515625" style="5" customWidth="1"/>
    <col min="2054" max="2054" width="10.7109375" style="5" customWidth="1"/>
    <col min="2055" max="2055" width="15.42578125" style="5" customWidth="1"/>
    <col min="2056" max="2056" width="16.7109375" style="5" customWidth="1"/>
    <col min="2057" max="2058" width="16.140625" style="5" customWidth="1"/>
    <col min="2059" max="2059" width="14.28515625" style="5" customWidth="1"/>
    <col min="2060" max="2060" width="20" style="5" customWidth="1"/>
    <col min="2061" max="2061" width="15.28515625" style="5" customWidth="1"/>
    <col min="2062" max="2062" width="8.7109375" style="5" customWidth="1"/>
    <col min="2063" max="2063" width="13.5703125" style="5" customWidth="1"/>
    <col min="2064" max="2304" width="9.140625" style="5"/>
    <col min="2305" max="2305" width="4.5703125" style="5" customWidth="1"/>
    <col min="2306" max="2306" width="8.5703125" style="5" customWidth="1"/>
    <col min="2307" max="2307" width="9.28515625" style="5" customWidth="1"/>
    <col min="2308" max="2308" width="36.5703125" style="5" customWidth="1"/>
    <col min="2309" max="2309" width="26.28515625" style="5" customWidth="1"/>
    <col min="2310" max="2310" width="10.7109375" style="5" customWidth="1"/>
    <col min="2311" max="2311" width="15.42578125" style="5" customWidth="1"/>
    <col min="2312" max="2312" width="16.7109375" style="5" customWidth="1"/>
    <col min="2313" max="2314" width="16.140625" style="5" customWidth="1"/>
    <col min="2315" max="2315" width="14.28515625" style="5" customWidth="1"/>
    <col min="2316" max="2316" width="20" style="5" customWidth="1"/>
    <col min="2317" max="2317" width="15.28515625" style="5" customWidth="1"/>
    <col min="2318" max="2318" width="8.7109375" style="5" customWidth="1"/>
    <col min="2319" max="2319" width="13.5703125" style="5" customWidth="1"/>
    <col min="2320" max="2560" width="9.140625" style="5"/>
    <col min="2561" max="2561" width="4.5703125" style="5" customWidth="1"/>
    <col min="2562" max="2562" width="8.5703125" style="5" customWidth="1"/>
    <col min="2563" max="2563" width="9.28515625" style="5" customWidth="1"/>
    <col min="2564" max="2564" width="36.5703125" style="5" customWidth="1"/>
    <col min="2565" max="2565" width="26.28515625" style="5" customWidth="1"/>
    <col min="2566" max="2566" width="10.7109375" style="5" customWidth="1"/>
    <col min="2567" max="2567" width="15.42578125" style="5" customWidth="1"/>
    <col min="2568" max="2568" width="16.7109375" style="5" customWidth="1"/>
    <col min="2569" max="2570" width="16.140625" style="5" customWidth="1"/>
    <col min="2571" max="2571" width="14.28515625" style="5" customWidth="1"/>
    <col min="2572" max="2572" width="20" style="5" customWidth="1"/>
    <col min="2573" max="2573" width="15.28515625" style="5" customWidth="1"/>
    <col min="2574" max="2574" width="8.7109375" style="5" customWidth="1"/>
    <col min="2575" max="2575" width="13.5703125" style="5" customWidth="1"/>
    <col min="2576" max="2816" width="9.140625" style="5"/>
    <col min="2817" max="2817" width="4.5703125" style="5" customWidth="1"/>
    <col min="2818" max="2818" width="8.5703125" style="5" customWidth="1"/>
    <col min="2819" max="2819" width="9.28515625" style="5" customWidth="1"/>
    <col min="2820" max="2820" width="36.5703125" style="5" customWidth="1"/>
    <col min="2821" max="2821" width="26.28515625" style="5" customWidth="1"/>
    <col min="2822" max="2822" width="10.7109375" style="5" customWidth="1"/>
    <col min="2823" max="2823" width="15.42578125" style="5" customWidth="1"/>
    <col min="2824" max="2824" width="16.7109375" style="5" customWidth="1"/>
    <col min="2825" max="2826" width="16.140625" style="5" customWidth="1"/>
    <col min="2827" max="2827" width="14.28515625" style="5" customWidth="1"/>
    <col min="2828" max="2828" width="20" style="5" customWidth="1"/>
    <col min="2829" max="2829" width="15.28515625" style="5" customWidth="1"/>
    <col min="2830" max="2830" width="8.7109375" style="5" customWidth="1"/>
    <col min="2831" max="2831" width="13.5703125" style="5" customWidth="1"/>
    <col min="2832" max="3072" width="9.140625" style="5"/>
    <col min="3073" max="3073" width="4.5703125" style="5" customWidth="1"/>
    <col min="3074" max="3074" width="8.5703125" style="5" customWidth="1"/>
    <col min="3075" max="3075" width="9.28515625" style="5" customWidth="1"/>
    <col min="3076" max="3076" width="36.5703125" style="5" customWidth="1"/>
    <col min="3077" max="3077" width="26.28515625" style="5" customWidth="1"/>
    <col min="3078" max="3078" width="10.7109375" style="5" customWidth="1"/>
    <col min="3079" max="3079" width="15.42578125" style="5" customWidth="1"/>
    <col min="3080" max="3080" width="16.7109375" style="5" customWidth="1"/>
    <col min="3081" max="3082" width="16.140625" style="5" customWidth="1"/>
    <col min="3083" max="3083" width="14.28515625" style="5" customWidth="1"/>
    <col min="3084" max="3084" width="20" style="5" customWidth="1"/>
    <col min="3085" max="3085" width="15.28515625" style="5" customWidth="1"/>
    <col min="3086" max="3086" width="8.7109375" style="5" customWidth="1"/>
    <col min="3087" max="3087" width="13.5703125" style="5" customWidth="1"/>
    <col min="3088" max="3328" width="9.140625" style="5"/>
    <col min="3329" max="3329" width="4.5703125" style="5" customWidth="1"/>
    <col min="3330" max="3330" width="8.5703125" style="5" customWidth="1"/>
    <col min="3331" max="3331" width="9.28515625" style="5" customWidth="1"/>
    <col min="3332" max="3332" width="36.5703125" style="5" customWidth="1"/>
    <col min="3333" max="3333" width="26.28515625" style="5" customWidth="1"/>
    <col min="3334" max="3334" width="10.7109375" style="5" customWidth="1"/>
    <col min="3335" max="3335" width="15.42578125" style="5" customWidth="1"/>
    <col min="3336" max="3336" width="16.7109375" style="5" customWidth="1"/>
    <col min="3337" max="3338" width="16.140625" style="5" customWidth="1"/>
    <col min="3339" max="3339" width="14.28515625" style="5" customWidth="1"/>
    <col min="3340" max="3340" width="20" style="5" customWidth="1"/>
    <col min="3341" max="3341" width="15.28515625" style="5" customWidth="1"/>
    <col min="3342" max="3342" width="8.7109375" style="5" customWidth="1"/>
    <col min="3343" max="3343" width="13.5703125" style="5" customWidth="1"/>
    <col min="3344" max="3584" width="9.140625" style="5"/>
    <col min="3585" max="3585" width="4.5703125" style="5" customWidth="1"/>
    <col min="3586" max="3586" width="8.5703125" style="5" customWidth="1"/>
    <col min="3587" max="3587" width="9.28515625" style="5" customWidth="1"/>
    <col min="3588" max="3588" width="36.5703125" style="5" customWidth="1"/>
    <col min="3589" max="3589" width="26.28515625" style="5" customWidth="1"/>
    <col min="3590" max="3590" width="10.7109375" style="5" customWidth="1"/>
    <col min="3591" max="3591" width="15.42578125" style="5" customWidth="1"/>
    <col min="3592" max="3592" width="16.7109375" style="5" customWidth="1"/>
    <col min="3593" max="3594" width="16.140625" style="5" customWidth="1"/>
    <col min="3595" max="3595" width="14.28515625" style="5" customWidth="1"/>
    <col min="3596" max="3596" width="20" style="5" customWidth="1"/>
    <col min="3597" max="3597" width="15.28515625" style="5" customWidth="1"/>
    <col min="3598" max="3598" width="8.7109375" style="5" customWidth="1"/>
    <col min="3599" max="3599" width="13.5703125" style="5" customWidth="1"/>
    <col min="3600" max="3840" width="9.140625" style="5"/>
    <col min="3841" max="3841" width="4.5703125" style="5" customWidth="1"/>
    <col min="3842" max="3842" width="8.5703125" style="5" customWidth="1"/>
    <col min="3843" max="3843" width="9.28515625" style="5" customWidth="1"/>
    <col min="3844" max="3844" width="36.5703125" style="5" customWidth="1"/>
    <col min="3845" max="3845" width="26.28515625" style="5" customWidth="1"/>
    <col min="3846" max="3846" width="10.7109375" style="5" customWidth="1"/>
    <col min="3847" max="3847" width="15.42578125" style="5" customWidth="1"/>
    <col min="3848" max="3848" width="16.7109375" style="5" customWidth="1"/>
    <col min="3849" max="3850" width="16.140625" style="5" customWidth="1"/>
    <col min="3851" max="3851" width="14.28515625" style="5" customWidth="1"/>
    <col min="3852" max="3852" width="20" style="5" customWidth="1"/>
    <col min="3853" max="3853" width="15.28515625" style="5" customWidth="1"/>
    <col min="3854" max="3854" width="8.7109375" style="5" customWidth="1"/>
    <col min="3855" max="3855" width="13.5703125" style="5" customWidth="1"/>
    <col min="3856" max="4096" width="9.140625" style="5"/>
    <col min="4097" max="4097" width="4.5703125" style="5" customWidth="1"/>
    <col min="4098" max="4098" width="8.5703125" style="5" customWidth="1"/>
    <col min="4099" max="4099" width="9.28515625" style="5" customWidth="1"/>
    <col min="4100" max="4100" width="36.5703125" style="5" customWidth="1"/>
    <col min="4101" max="4101" width="26.28515625" style="5" customWidth="1"/>
    <col min="4102" max="4102" width="10.7109375" style="5" customWidth="1"/>
    <col min="4103" max="4103" width="15.42578125" style="5" customWidth="1"/>
    <col min="4104" max="4104" width="16.7109375" style="5" customWidth="1"/>
    <col min="4105" max="4106" width="16.140625" style="5" customWidth="1"/>
    <col min="4107" max="4107" width="14.28515625" style="5" customWidth="1"/>
    <col min="4108" max="4108" width="20" style="5" customWidth="1"/>
    <col min="4109" max="4109" width="15.28515625" style="5" customWidth="1"/>
    <col min="4110" max="4110" width="8.7109375" style="5" customWidth="1"/>
    <col min="4111" max="4111" width="13.5703125" style="5" customWidth="1"/>
    <col min="4112" max="4352" width="9.140625" style="5"/>
    <col min="4353" max="4353" width="4.5703125" style="5" customWidth="1"/>
    <col min="4354" max="4354" width="8.5703125" style="5" customWidth="1"/>
    <col min="4355" max="4355" width="9.28515625" style="5" customWidth="1"/>
    <col min="4356" max="4356" width="36.5703125" style="5" customWidth="1"/>
    <col min="4357" max="4357" width="26.28515625" style="5" customWidth="1"/>
    <col min="4358" max="4358" width="10.7109375" style="5" customWidth="1"/>
    <col min="4359" max="4359" width="15.42578125" style="5" customWidth="1"/>
    <col min="4360" max="4360" width="16.7109375" style="5" customWidth="1"/>
    <col min="4361" max="4362" width="16.140625" style="5" customWidth="1"/>
    <col min="4363" max="4363" width="14.28515625" style="5" customWidth="1"/>
    <col min="4364" max="4364" width="20" style="5" customWidth="1"/>
    <col min="4365" max="4365" width="15.28515625" style="5" customWidth="1"/>
    <col min="4366" max="4366" width="8.7109375" style="5" customWidth="1"/>
    <col min="4367" max="4367" width="13.5703125" style="5" customWidth="1"/>
    <col min="4368" max="4608" width="9.140625" style="5"/>
    <col min="4609" max="4609" width="4.5703125" style="5" customWidth="1"/>
    <col min="4610" max="4610" width="8.5703125" style="5" customWidth="1"/>
    <col min="4611" max="4611" width="9.28515625" style="5" customWidth="1"/>
    <col min="4612" max="4612" width="36.5703125" style="5" customWidth="1"/>
    <col min="4613" max="4613" width="26.28515625" style="5" customWidth="1"/>
    <col min="4614" max="4614" width="10.7109375" style="5" customWidth="1"/>
    <col min="4615" max="4615" width="15.42578125" style="5" customWidth="1"/>
    <col min="4616" max="4616" width="16.7109375" style="5" customWidth="1"/>
    <col min="4617" max="4618" width="16.140625" style="5" customWidth="1"/>
    <col min="4619" max="4619" width="14.28515625" style="5" customWidth="1"/>
    <col min="4620" max="4620" width="20" style="5" customWidth="1"/>
    <col min="4621" max="4621" width="15.28515625" style="5" customWidth="1"/>
    <col min="4622" max="4622" width="8.7109375" style="5" customWidth="1"/>
    <col min="4623" max="4623" width="13.5703125" style="5" customWidth="1"/>
    <col min="4624" max="4864" width="9.140625" style="5"/>
    <col min="4865" max="4865" width="4.5703125" style="5" customWidth="1"/>
    <col min="4866" max="4866" width="8.5703125" style="5" customWidth="1"/>
    <col min="4867" max="4867" width="9.28515625" style="5" customWidth="1"/>
    <col min="4868" max="4868" width="36.5703125" style="5" customWidth="1"/>
    <col min="4869" max="4869" width="26.28515625" style="5" customWidth="1"/>
    <col min="4870" max="4870" width="10.7109375" style="5" customWidth="1"/>
    <col min="4871" max="4871" width="15.42578125" style="5" customWidth="1"/>
    <col min="4872" max="4872" width="16.7109375" style="5" customWidth="1"/>
    <col min="4873" max="4874" width="16.140625" style="5" customWidth="1"/>
    <col min="4875" max="4875" width="14.28515625" style="5" customWidth="1"/>
    <col min="4876" max="4876" width="20" style="5" customWidth="1"/>
    <col min="4877" max="4877" width="15.28515625" style="5" customWidth="1"/>
    <col min="4878" max="4878" width="8.7109375" style="5" customWidth="1"/>
    <col min="4879" max="4879" width="13.5703125" style="5" customWidth="1"/>
    <col min="4880" max="5120" width="9.140625" style="5"/>
    <col min="5121" max="5121" width="4.5703125" style="5" customWidth="1"/>
    <col min="5122" max="5122" width="8.5703125" style="5" customWidth="1"/>
    <col min="5123" max="5123" width="9.28515625" style="5" customWidth="1"/>
    <col min="5124" max="5124" width="36.5703125" style="5" customWidth="1"/>
    <col min="5125" max="5125" width="26.28515625" style="5" customWidth="1"/>
    <col min="5126" max="5126" width="10.7109375" style="5" customWidth="1"/>
    <col min="5127" max="5127" width="15.42578125" style="5" customWidth="1"/>
    <col min="5128" max="5128" width="16.7109375" style="5" customWidth="1"/>
    <col min="5129" max="5130" width="16.140625" style="5" customWidth="1"/>
    <col min="5131" max="5131" width="14.28515625" style="5" customWidth="1"/>
    <col min="5132" max="5132" width="20" style="5" customWidth="1"/>
    <col min="5133" max="5133" width="15.28515625" style="5" customWidth="1"/>
    <col min="5134" max="5134" width="8.7109375" style="5" customWidth="1"/>
    <col min="5135" max="5135" width="13.5703125" style="5" customWidth="1"/>
    <col min="5136" max="5376" width="9.140625" style="5"/>
    <col min="5377" max="5377" width="4.5703125" style="5" customWidth="1"/>
    <col min="5378" max="5378" width="8.5703125" style="5" customWidth="1"/>
    <col min="5379" max="5379" width="9.28515625" style="5" customWidth="1"/>
    <col min="5380" max="5380" width="36.5703125" style="5" customWidth="1"/>
    <col min="5381" max="5381" width="26.28515625" style="5" customWidth="1"/>
    <col min="5382" max="5382" width="10.7109375" style="5" customWidth="1"/>
    <col min="5383" max="5383" width="15.42578125" style="5" customWidth="1"/>
    <col min="5384" max="5384" width="16.7109375" style="5" customWidth="1"/>
    <col min="5385" max="5386" width="16.140625" style="5" customWidth="1"/>
    <col min="5387" max="5387" width="14.28515625" style="5" customWidth="1"/>
    <col min="5388" max="5388" width="20" style="5" customWidth="1"/>
    <col min="5389" max="5389" width="15.28515625" style="5" customWidth="1"/>
    <col min="5390" max="5390" width="8.7109375" style="5" customWidth="1"/>
    <col min="5391" max="5391" width="13.5703125" style="5" customWidth="1"/>
    <col min="5392" max="5632" width="9.140625" style="5"/>
    <col min="5633" max="5633" width="4.5703125" style="5" customWidth="1"/>
    <col min="5634" max="5634" width="8.5703125" style="5" customWidth="1"/>
    <col min="5635" max="5635" width="9.28515625" style="5" customWidth="1"/>
    <col min="5636" max="5636" width="36.5703125" style="5" customWidth="1"/>
    <col min="5637" max="5637" width="26.28515625" style="5" customWidth="1"/>
    <col min="5638" max="5638" width="10.7109375" style="5" customWidth="1"/>
    <col min="5639" max="5639" width="15.42578125" style="5" customWidth="1"/>
    <col min="5640" max="5640" width="16.7109375" style="5" customWidth="1"/>
    <col min="5641" max="5642" width="16.140625" style="5" customWidth="1"/>
    <col min="5643" max="5643" width="14.28515625" style="5" customWidth="1"/>
    <col min="5644" max="5644" width="20" style="5" customWidth="1"/>
    <col min="5645" max="5645" width="15.28515625" style="5" customWidth="1"/>
    <col min="5646" max="5646" width="8.7109375" style="5" customWidth="1"/>
    <col min="5647" max="5647" width="13.5703125" style="5" customWidth="1"/>
    <col min="5648" max="5888" width="9.140625" style="5"/>
    <col min="5889" max="5889" width="4.5703125" style="5" customWidth="1"/>
    <col min="5890" max="5890" width="8.5703125" style="5" customWidth="1"/>
    <col min="5891" max="5891" width="9.28515625" style="5" customWidth="1"/>
    <col min="5892" max="5892" width="36.5703125" style="5" customWidth="1"/>
    <col min="5893" max="5893" width="26.28515625" style="5" customWidth="1"/>
    <col min="5894" max="5894" width="10.7109375" style="5" customWidth="1"/>
    <col min="5895" max="5895" width="15.42578125" style="5" customWidth="1"/>
    <col min="5896" max="5896" width="16.7109375" style="5" customWidth="1"/>
    <col min="5897" max="5898" width="16.140625" style="5" customWidth="1"/>
    <col min="5899" max="5899" width="14.28515625" style="5" customWidth="1"/>
    <col min="5900" max="5900" width="20" style="5" customWidth="1"/>
    <col min="5901" max="5901" width="15.28515625" style="5" customWidth="1"/>
    <col min="5902" max="5902" width="8.7109375" style="5" customWidth="1"/>
    <col min="5903" max="5903" width="13.5703125" style="5" customWidth="1"/>
    <col min="5904" max="6144" width="9.140625" style="5"/>
    <col min="6145" max="6145" width="4.5703125" style="5" customWidth="1"/>
    <col min="6146" max="6146" width="8.5703125" style="5" customWidth="1"/>
    <col min="6147" max="6147" width="9.28515625" style="5" customWidth="1"/>
    <col min="6148" max="6148" width="36.5703125" style="5" customWidth="1"/>
    <col min="6149" max="6149" width="26.28515625" style="5" customWidth="1"/>
    <col min="6150" max="6150" width="10.7109375" style="5" customWidth="1"/>
    <col min="6151" max="6151" width="15.42578125" style="5" customWidth="1"/>
    <col min="6152" max="6152" width="16.7109375" style="5" customWidth="1"/>
    <col min="6153" max="6154" width="16.140625" style="5" customWidth="1"/>
    <col min="6155" max="6155" width="14.28515625" style="5" customWidth="1"/>
    <col min="6156" max="6156" width="20" style="5" customWidth="1"/>
    <col min="6157" max="6157" width="15.28515625" style="5" customWidth="1"/>
    <col min="6158" max="6158" width="8.7109375" style="5" customWidth="1"/>
    <col min="6159" max="6159" width="13.5703125" style="5" customWidth="1"/>
    <col min="6160" max="6400" width="9.140625" style="5"/>
    <col min="6401" max="6401" width="4.5703125" style="5" customWidth="1"/>
    <col min="6402" max="6402" width="8.5703125" style="5" customWidth="1"/>
    <col min="6403" max="6403" width="9.28515625" style="5" customWidth="1"/>
    <col min="6404" max="6404" width="36.5703125" style="5" customWidth="1"/>
    <col min="6405" max="6405" width="26.28515625" style="5" customWidth="1"/>
    <col min="6406" max="6406" width="10.7109375" style="5" customWidth="1"/>
    <col min="6407" max="6407" width="15.42578125" style="5" customWidth="1"/>
    <col min="6408" max="6408" width="16.7109375" style="5" customWidth="1"/>
    <col min="6409" max="6410" width="16.140625" style="5" customWidth="1"/>
    <col min="6411" max="6411" width="14.28515625" style="5" customWidth="1"/>
    <col min="6412" max="6412" width="20" style="5" customWidth="1"/>
    <col min="6413" max="6413" width="15.28515625" style="5" customWidth="1"/>
    <col min="6414" max="6414" width="8.7109375" style="5" customWidth="1"/>
    <col min="6415" max="6415" width="13.5703125" style="5" customWidth="1"/>
    <col min="6416" max="6656" width="9.140625" style="5"/>
    <col min="6657" max="6657" width="4.5703125" style="5" customWidth="1"/>
    <col min="6658" max="6658" width="8.5703125" style="5" customWidth="1"/>
    <col min="6659" max="6659" width="9.28515625" style="5" customWidth="1"/>
    <col min="6660" max="6660" width="36.5703125" style="5" customWidth="1"/>
    <col min="6661" max="6661" width="26.28515625" style="5" customWidth="1"/>
    <col min="6662" max="6662" width="10.7109375" style="5" customWidth="1"/>
    <col min="6663" max="6663" width="15.42578125" style="5" customWidth="1"/>
    <col min="6664" max="6664" width="16.7109375" style="5" customWidth="1"/>
    <col min="6665" max="6666" width="16.140625" style="5" customWidth="1"/>
    <col min="6667" max="6667" width="14.28515625" style="5" customWidth="1"/>
    <col min="6668" max="6668" width="20" style="5" customWidth="1"/>
    <col min="6669" max="6669" width="15.28515625" style="5" customWidth="1"/>
    <col min="6670" max="6670" width="8.7109375" style="5" customWidth="1"/>
    <col min="6671" max="6671" width="13.5703125" style="5" customWidth="1"/>
    <col min="6672" max="6912" width="9.140625" style="5"/>
    <col min="6913" max="6913" width="4.5703125" style="5" customWidth="1"/>
    <col min="6914" max="6914" width="8.5703125" style="5" customWidth="1"/>
    <col min="6915" max="6915" width="9.28515625" style="5" customWidth="1"/>
    <col min="6916" max="6916" width="36.5703125" style="5" customWidth="1"/>
    <col min="6917" max="6917" width="26.28515625" style="5" customWidth="1"/>
    <col min="6918" max="6918" width="10.7109375" style="5" customWidth="1"/>
    <col min="6919" max="6919" width="15.42578125" style="5" customWidth="1"/>
    <col min="6920" max="6920" width="16.7109375" style="5" customWidth="1"/>
    <col min="6921" max="6922" width="16.140625" style="5" customWidth="1"/>
    <col min="6923" max="6923" width="14.28515625" style="5" customWidth="1"/>
    <col min="6924" max="6924" width="20" style="5" customWidth="1"/>
    <col min="6925" max="6925" width="15.28515625" style="5" customWidth="1"/>
    <col min="6926" max="6926" width="8.7109375" style="5" customWidth="1"/>
    <col min="6927" max="6927" width="13.5703125" style="5" customWidth="1"/>
    <col min="6928" max="7168" width="9.140625" style="5"/>
    <col min="7169" max="7169" width="4.5703125" style="5" customWidth="1"/>
    <col min="7170" max="7170" width="8.5703125" style="5" customWidth="1"/>
    <col min="7171" max="7171" width="9.28515625" style="5" customWidth="1"/>
    <col min="7172" max="7172" width="36.5703125" style="5" customWidth="1"/>
    <col min="7173" max="7173" width="26.28515625" style="5" customWidth="1"/>
    <col min="7174" max="7174" width="10.7109375" style="5" customWidth="1"/>
    <col min="7175" max="7175" width="15.42578125" style="5" customWidth="1"/>
    <col min="7176" max="7176" width="16.7109375" style="5" customWidth="1"/>
    <col min="7177" max="7178" width="16.140625" style="5" customWidth="1"/>
    <col min="7179" max="7179" width="14.28515625" style="5" customWidth="1"/>
    <col min="7180" max="7180" width="20" style="5" customWidth="1"/>
    <col min="7181" max="7181" width="15.28515625" style="5" customWidth="1"/>
    <col min="7182" max="7182" width="8.7109375" style="5" customWidth="1"/>
    <col min="7183" max="7183" width="13.5703125" style="5" customWidth="1"/>
    <col min="7184" max="7424" width="9.140625" style="5"/>
    <col min="7425" max="7425" width="4.5703125" style="5" customWidth="1"/>
    <col min="7426" max="7426" width="8.5703125" style="5" customWidth="1"/>
    <col min="7427" max="7427" width="9.28515625" style="5" customWidth="1"/>
    <col min="7428" max="7428" width="36.5703125" style="5" customWidth="1"/>
    <col min="7429" max="7429" width="26.28515625" style="5" customWidth="1"/>
    <col min="7430" max="7430" width="10.7109375" style="5" customWidth="1"/>
    <col min="7431" max="7431" width="15.42578125" style="5" customWidth="1"/>
    <col min="7432" max="7432" width="16.7109375" style="5" customWidth="1"/>
    <col min="7433" max="7434" width="16.140625" style="5" customWidth="1"/>
    <col min="7435" max="7435" width="14.28515625" style="5" customWidth="1"/>
    <col min="7436" max="7436" width="20" style="5" customWidth="1"/>
    <col min="7437" max="7437" width="15.28515625" style="5" customWidth="1"/>
    <col min="7438" max="7438" width="8.7109375" style="5" customWidth="1"/>
    <col min="7439" max="7439" width="13.5703125" style="5" customWidth="1"/>
    <col min="7440" max="7680" width="9.140625" style="5"/>
    <col min="7681" max="7681" width="4.5703125" style="5" customWidth="1"/>
    <col min="7682" max="7682" width="8.5703125" style="5" customWidth="1"/>
    <col min="7683" max="7683" width="9.28515625" style="5" customWidth="1"/>
    <col min="7684" max="7684" width="36.5703125" style="5" customWidth="1"/>
    <col min="7685" max="7685" width="26.28515625" style="5" customWidth="1"/>
    <col min="7686" max="7686" width="10.7109375" style="5" customWidth="1"/>
    <col min="7687" max="7687" width="15.42578125" style="5" customWidth="1"/>
    <col min="7688" max="7688" width="16.7109375" style="5" customWidth="1"/>
    <col min="7689" max="7690" width="16.140625" style="5" customWidth="1"/>
    <col min="7691" max="7691" width="14.28515625" style="5" customWidth="1"/>
    <col min="7692" max="7692" width="20" style="5" customWidth="1"/>
    <col min="7693" max="7693" width="15.28515625" style="5" customWidth="1"/>
    <col min="7694" max="7694" width="8.7109375" style="5" customWidth="1"/>
    <col min="7695" max="7695" width="13.5703125" style="5" customWidth="1"/>
    <col min="7696" max="7936" width="9.140625" style="5"/>
    <col min="7937" max="7937" width="4.5703125" style="5" customWidth="1"/>
    <col min="7938" max="7938" width="8.5703125" style="5" customWidth="1"/>
    <col min="7939" max="7939" width="9.28515625" style="5" customWidth="1"/>
    <col min="7940" max="7940" width="36.5703125" style="5" customWidth="1"/>
    <col min="7941" max="7941" width="26.28515625" style="5" customWidth="1"/>
    <col min="7942" max="7942" width="10.7109375" style="5" customWidth="1"/>
    <col min="7943" max="7943" width="15.42578125" style="5" customWidth="1"/>
    <col min="7944" max="7944" width="16.7109375" style="5" customWidth="1"/>
    <col min="7945" max="7946" width="16.140625" style="5" customWidth="1"/>
    <col min="7947" max="7947" width="14.28515625" style="5" customWidth="1"/>
    <col min="7948" max="7948" width="20" style="5" customWidth="1"/>
    <col min="7949" max="7949" width="15.28515625" style="5" customWidth="1"/>
    <col min="7950" max="7950" width="8.7109375" style="5" customWidth="1"/>
    <col min="7951" max="7951" width="13.5703125" style="5" customWidth="1"/>
    <col min="7952" max="8192" width="9.140625" style="5"/>
    <col min="8193" max="8193" width="4.5703125" style="5" customWidth="1"/>
    <col min="8194" max="8194" width="8.5703125" style="5" customWidth="1"/>
    <col min="8195" max="8195" width="9.28515625" style="5" customWidth="1"/>
    <col min="8196" max="8196" width="36.5703125" style="5" customWidth="1"/>
    <col min="8197" max="8197" width="26.28515625" style="5" customWidth="1"/>
    <col min="8198" max="8198" width="10.7109375" style="5" customWidth="1"/>
    <col min="8199" max="8199" width="15.42578125" style="5" customWidth="1"/>
    <col min="8200" max="8200" width="16.7109375" style="5" customWidth="1"/>
    <col min="8201" max="8202" width="16.140625" style="5" customWidth="1"/>
    <col min="8203" max="8203" width="14.28515625" style="5" customWidth="1"/>
    <col min="8204" max="8204" width="20" style="5" customWidth="1"/>
    <col min="8205" max="8205" width="15.28515625" style="5" customWidth="1"/>
    <col min="8206" max="8206" width="8.7109375" style="5" customWidth="1"/>
    <col min="8207" max="8207" width="13.5703125" style="5" customWidth="1"/>
    <col min="8208" max="8448" width="9.140625" style="5"/>
    <col min="8449" max="8449" width="4.5703125" style="5" customWidth="1"/>
    <col min="8450" max="8450" width="8.5703125" style="5" customWidth="1"/>
    <col min="8451" max="8451" width="9.28515625" style="5" customWidth="1"/>
    <col min="8452" max="8452" width="36.5703125" style="5" customWidth="1"/>
    <col min="8453" max="8453" width="26.28515625" style="5" customWidth="1"/>
    <col min="8454" max="8454" width="10.7109375" style="5" customWidth="1"/>
    <col min="8455" max="8455" width="15.42578125" style="5" customWidth="1"/>
    <col min="8456" max="8456" width="16.7109375" style="5" customWidth="1"/>
    <col min="8457" max="8458" width="16.140625" style="5" customWidth="1"/>
    <col min="8459" max="8459" width="14.28515625" style="5" customWidth="1"/>
    <col min="8460" max="8460" width="20" style="5" customWidth="1"/>
    <col min="8461" max="8461" width="15.28515625" style="5" customWidth="1"/>
    <col min="8462" max="8462" width="8.7109375" style="5" customWidth="1"/>
    <col min="8463" max="8463" width="13.5703125" style="5" customWidth="1"/>
    <col min="8464" max="8704" width="9.140625" style="5"/>
    <col min="8705" max="8705" width="4.5703125" style="5" customWidth="1"/>
    <col min="8706" max="8706" width="8.5703125" style="5" customWidth="1"/>
    <col min="8707" max="8707" width="9.28515625" style="5" customWidth="1"/>
    <col min="8708" max="8708" width="36.5703125" style="5" customWidth="1"/>
    <col min="8709" max="8709" width="26.28515625" style="5" customWidth="1"/>
    <col min="8710" max="8710" width="10.7109375" style="5" customWidth="1"/>
    <col min="8711" max="8711" width="15.42578125" style="5" customWidth="1"/>
    <col min="8712" max="8712" width="16.7109375" style="5" customWidth="1"/>
    <col min="8713" max="8714" width="16.140625" style="5" customWidth="1"/>
    <col min="8715" max="8715" width="14.28515625" style="5" customWidth="1"/>
    <col min="8716" max="8716" width="20" style="5" customWidth="1"/>
    <col min="8717" max="8717" width="15.28515625" style="5" customWidth="1"/>
    <col min="8718" max="8718" width="8.7109375" style="5" customWidth="1"/>
    <col min="8719" max="8719" width="13.5703125" style="5" customWidth="1"/>
    <col min="8720" max="8960" width="9.140625" style="5"/>
    <col min="8961" max="8961" width="4.5703125" style="5" customWidth="1"/>
    <col min="8962" max="8962" width="8.5703125" style="5" customWidth="1"/>
    <col min="8963" max="8963" width="9.28515625" style="5" customWidth="1"/>
    <col min="8964" max="8964" width="36.5703125" style="5" customWidth="1"/>
    <col min="8965" max="8965" width="26.28515625" style="5" customWidth="1"/>
    <col min="8966" max="8966" width="10.7109375" style="5" customWidth="1"/>
    <col min="8967" max="8967" width="15.42578125" style="5" customWidth="1"/>
    <col min="8968" max="8968" width="16.7109375" style="5" customWidth="1"/>
    <col min="8969" max="8970" width="16.140625" style="5" customWidth="1"/>
    <col min="8971" max="8971" width="14.28515625" style="5" customWidth="1"/>
    <col min="8972" max="8972" width="20" style="5" customWidth="1"/>
    <col min="8973" max="8973" width="15.28515625" style="5" customWidth="1"/>
    <col min="8974" max="8974" width="8.7109375" style="5" customWidth="1"/>
    <col min="8975" max="8975" width="13.5703125" style="5" customWidth="1"/>
    <col min="8976" max="9216" width="9.140625" style="5"/>
    <col min="9217" max="9217" width="4.5703125" style="5" customWidth="1"/>
    <col min="9218" max="9218" width="8.5703125" style="5" customWidth="1"/>
    <col min="9219" max="9219" width="9.28515625" style="5" customWidth="1"/>
    <col min="9220" max="9220" width="36.5703125" style="5" customWidth="1"/>
    <col min="9221" max="9221" width="26.28515625" style="5" customWidth="1"/>
    <col min="9222" max="9222" width="10.7109375" style="5" customWidth="1"/>
    <col min="9223" max="9223" width="15.42578125" style="5" customWidth="1"/>
    <col min="9224" max="9224" width="16.7109375" style="5" customWidth="1"/>
    <col min="9225" max="9226" width="16.140625" style="5" customWidth="1"/>
    <col min="9227" max="9227" width="14.28515625" style="5" customWidth="1"/>
    <col min="9228" max="9228" width="20" style="5" customWidth="1"/>
    <col min="9229" max="9229" width="15.28515625" style="5" customWidth="1"/>
    <col min="9230" max="9230" width="8.7109375" style="5" customWidth="1"/>
    <col min="9231" max="9231" width="13.5703125" style="5" customWidth="1"/>
    <col min="9232" max="9472" width="9.140625" style="5"/>
    <col min="9473" max="9473" width="4.5703125" style="5" customWidth="1"/>
    <col min="9474" max="9474" width="8.5703125" style="5" customWidth="1"/>
    <col min="9475" max="9475" width="9.28515625" style="5" customWidth="1"/>
    <col min="9476" max="9476" width="36.5703125" style="5" customWidth="1"/>
    <col min="9477" max="9477" width="26.28515625" style="5" customWidth="1"/>
    <col min="9478" max="9478" width="10.7109375" style="5" customWidth="1"/>
    <col min="9479" max="9479" width="15.42578125" style="5" customWidth="1"/>
    <col min="9480" max="9480" width="16.7109375" style="5" customWidth="1"/>
    <col min="9481" max="9482" width="16.140625" style="5" customWidth="1"/>
    <col min="9483" max="9483" width="14.28515625" style="5" customWidth="1"/>
    <col min="9484" max="9484" width="20" style="5" customWidth="1"/>
    <col min="9485" max="9485" width="15.28515625" style="5" customWidth="1"/>
    <col min="9486" max="9486" width="8.7109375" style="5" customWidth="1"/>
    <col min="9487" max="9487" width="13.5703125" style="5" customWidth="1"/>
    <col min="9488" max="9728" width="9.140625" style="5"/>
    <col min="9729" max="9729" width="4.5703125" style="5" customWidth="1"/>
    <col min="9730" max="9730" width="8.5703125" style="5" customWidth="1"/>
    <col min="9731" max="9731" width="9.28515625" style="5" customWidth="1"/>
    <col min="9732" max="9732" width="36.5703125" style="5" customWidth="1"/>
    <col min="9733" max="9733" width="26.28515625" style="5" customWidth="1"/>
    <col min="9734" max="9734" width="10.7109375" style="5" customWidth="1"/>
    <col min="9735" max="9735" width="15.42578125" style="5" customWidth="1"/>
    <col min="9736" max="9736" width="16.7109375" style="5" customWidth="1"/>
    <col min="9737" max="9738" width="16.140625" style="5" customWidth="1"/>
    <col min="9739" max="9739" width="14.28515625" style="5" customWidth="1"/>
    <col min="9740" max="9740" width="20" style="5" customWidth="1"/>
    <col min="9741" max="9741" width="15.28515625" style="5" customWidth="1"/>
    <col min="9742" max="9742" width="8.7109375" style="5" customWidth="1"/>
    <col min="9743" max="9743" width="13.5703125" style="5" customWidth="1"/>
    <col min="9744" max="9984" width="9.140625" style="5"/>
    <col min="9985" max="9985" width="4.5703125" style="5" customWidth="1"/>
    <col min="9986" max="9986" width="8.5703125" style="5" customWidth="1"/>
    <col min="9987" max="9987" width="9.28515625" style="5" customWidth="1"/>
    <col min="9988" max="9988" width="36.5703125" style="5" customWidth="1"/>
    <col min="9989" max="9989" width="26.28515625" style="5" customWidth="1"/>
    <col min="9990" max="9990" width="10.7109375" style="5" customWidth="1"/>
    <col min="9991" max="9991" width="15.42578125" style="5" customWidth="1"/>
    <col min="9992" max="9992" width="16.7109375" style="5" customWidth="1"/>
    <col min="9993" max="9994" width="16.140625" style="5" customWidth="1"/>
    <col min="9995" max="9995" width="14.28515625" style="5" customWidth="1"/>
    <col min="9996" max="9996" width="20" style="5" customWidth="1"/>
    <col min="9997" max="9997" width="15.28515625" style="5" customWidth="1"/>
    <col min="9998" max="9998" width="8.7109375" style="5" customWidth="1"/>
    <col min="9999" max="9999" width="13.5703125" style="5" customWidth="1"/>
    <col min="10000" max="10240" width="9.140625" style="5"/>
    <col min="10241" max="10241" width="4.5703125" style="5" customWidth="1"/>
    <col min="10242" max="10242" width="8.5703125" style="5" customWidth="1"/>
    <col min="10243" max="10243" width="9.28515625" style="5" customWidth="1"/>
    <col min="10244" max="10244" width="36.5703125" style="5" customWidth="1"/>
    <col min="10245" max="10245" width="26.28515625" style="5" customWidth="1"/>
    <col min="10246" max="10246" width="10.7109375" style="5" customWidth="1"/>
    <col min="10247" max="10247" width="15.42578125" style="5" customWidth="1"/>
    <col min="10248" max="10248" width="16.7109375" style="5" customWidth="1"/>
    <col min="10249" max="10250" width="16.140625" style="5" customWidth="1"/>
    <col min="10251" max="10251" width="14.28515625" style="5" customWidth="1"/>
    <col min="10252" max="10252" width="20" style="5" customWidth="1"/>
    <col min="10253" max="10253" width="15.28515625" style="5" customWidth="1"/>
    <col min="10254" max="10254" width="8.7109375" style="5" customWidth="1"/>
    <col min="10255" max="10255" width="13.5703125" style="5" customWidth="1"/>
    <col min="10256" max="10496" width="9.140625" style="5"/>
    <col min="10497" max="10497" width="4.5703125" style="5" customWidth="1"/>
    <col min="10498" max="10498" width="8.5703125" style="5" customWidth="1"/>
    <col min="10499" max="10499" width="9.28515625" style="5" customWidth="1"/>
    <col min="10500" max="10500" width="36.5703125" style="5" customWidth="1"/>
    <col min="10501" max="10501" width="26.28515625" style="5" customWidth="1"/>
    <col min="10502" max="10502" width="10.7109375" style="5" customWidth="1"/>
    <col min="10503" max="10503" width="15.42578125" style="5" customWidth="1"/>
    <col min="10504" max="10504" width="16.7109375" style="5" customWidth="1"/>
    <col min="10505" max="10506" width="16.140625" style="5" customWidth="1"/>
    <col min="10507" max="10507" width="14.28515625" style="5" customWidth="1"/>
    <col min="10508" max="10508" width="20" style="5" customWidth="1"/>
    <col min="10509" max="10509" width="15.28515625" style="5" customWidth="1"/>
    <col min="10510" max="10510" width="8.7109375" style="5" customWidth="1"/>
    <col min="10511" max="10511" width="13.5703125" style="5" customWidth="1"/>
    <col min="10512" max="10752" width="9.140625" style="5"/>
    <col min="10753" max="10753" width="4.5703125" style="5" customWidth="1"/>
    <col min="10754" max="10754" width="8.5703125" style="5" customWidth="1"/>
    <col min="10755" max="10755" width="9.28515625" style="5" customWidth="1"/>
    <col min="10756" max="10756" width="36.5703125" style="5" customWidth="1"/>
    <col min="10757" max="10757" width="26.28515625" style="5" customWidth="1"/>
    <col min="10758" max="10758" width="10.7109375" style="5" customWidth="1"/>
    <col min="10759" max="10759" width="15.42578125" style="5" customWidth="1"/>
    <col min="10760" max="10760" width="16.7109375" style="5" customWidth="1"/>
    <col min="10761" max="10762" width="16.140625" style="5" customWidth="1"/>
    <col min="10763" max="10763" width="14.28515625" style="5" customWidth="1"/>
    <col min="10764" max="10764" width="20" style="5" customWidth="1"/>
    <col min="10765" max="10765" width="15.28515625" style="5" customWidth="1"/>
    <col min="10766" max="10766" width="8.7109375" style="5" customWidth="1"/>
    <col min="10767" max="10767" width="13.5703125" style="5" customWidth="1"/>
    <col min="10768" max="11008" width="9.140625" style="5"/>
    <col min="11009" max="11009" width="4.5703125" style="5" customWidth="1"/>
    <col min="11010" max="11010" width="8.5703125" style="5" customWidth="1"/>
    <col min="11011" max="11011" width="9.28515625" style="5" customWidth="1"/>
    <col min="11012" max="11012" width="36.5703125" style="5" customWidth="1"/>
    <col min="11013" max="11013" width="26.28515625" style="5" customWidth="1"/>
    <col min="11014" max="11014" width="10.7109375" style="5" customWidth="1"/>
    <col min="11015" max="11015" width="15.42578125" style="5" customWidth="1"/>
    <col min="11016" max="11016" width="16.7109375" style="5" customWidth="1"/>
    <col min="11017" max="11018" width="16.140625" style="5" customWidth="1"/>
    <col min="11019" max="11019" width="14.28515625" style="5" customWidth="1"/>
    <col min="11020" max="11020" width="20" style="5" customWidth="1"/>
    <col min="11021" max="11021" width="15.28515625" style="5" customWidth="1"/>
    <col min="11022" max="11022" width="8.7109375" style="5" customWidth="1"/>
    <col min="11023" max="11023" width="13.5703125" style="5" customWidth="1"/>
    <col min="11024" max="11264" width="9.140625" style="5"/>
    <col min="11265" max="11265" width="4.5703125" style="5" customWidth="1"/>
    <col min="11266" max="11266" width="8.5703125" style="5" customWidth="1"/>
    <col min="11267" max="11267" width="9.28515625" style="5" customWidth="1"/>
    <col min="11268" max="11268" width="36.5703125" style="5" customWidth="1"/>
    <col min="11269" max="11269" width="26.28515625" style="5" customWidth="1"/>
    <col min="11270" max="11270" width="10.7109375" style="5" customWidth="1"/>
    <col min="11271" max="11271" width="15.42578125" style="5" customWidth="1"/>
    <col min="11272" max="11272" width="16.7109375" style="5" customWidth="1"/>
    <col min="11273" max="11274" width="16.140625" style="5" customWidth="1"/>
    <col min="11275" max="11275" width="14.28515625" style="5" customWidth="1"/>
    <col min="11276" max="11276" width="20" style="5" customWidth="1"/>
    <col min="11277" max="11277" width="15.28515625" style="5" customWidth="1"/>
    <col min="11278" max="11278" width="8.7109375" style="5" customWidth="1"/>
    <col min="11279" max="11279" width="13.5703125" style="5" customWidth="1"/>
    <col min="11280" max="11520" width="9.140625" style="5"/>
    <col min="11521" max="11521" width="4.5703125" style="5" customWidth="1"/>
    <col min="11522" max="11522" width="8.5703125" style="5" customWidth="1"/>
    <col min="11523" max="11523" width="9.28515625" style="5" customWidth="1"/>
    <col min="11524" max="11524" width="36.5703125" style="5" customWidth="1"/>
    <col min="11525" max="11525" width="26.28515625" style="5" customWidth="1"/>
    <col min="11526" max="11526" width="10.7109375" style="5" customWidth="1"/>
    <col min="11527" max="11527" width="15.42578125" style="5" customWidth="1"/>
    <col min="11528" max="11528" width="16.7109375" style="5" customWidth="1"/>
    <col min="11529" max="11530" width="16.140625" style="5" customWidth="1"/>
    <col min="11531" max="11531" width="14.28515625" style="5" customWidth="1"/>
    <col min="11532" max="11532" width="20" style="5" customWidth="1"/>
    <col min="11533" max="11533" width="15.28515625" style="5" customWidth="1"/>
    <col min="11534" max="11534" width="8.7109375" style="5" customWidth="1"/>
    <col min="11535" max="11535" width="13.5703125" style="5" customWidth="1"/>
    <col min="11536" max="11776" width="9.140625" style="5"/>
    <col min="11777" max="11777" width="4.5703125" style="5" customWidth="1"/>
    <col min="11778" max="11778" width="8.5703125" style="5" customWidth="1"/>
    <col min="11779" max="11779" width="9.28515625" style="5" customWidth="1"/>
    <col min="11780" max="11780" width="36.5703125" style="5" customWidth="1"/>
    <col min="11781" max="11781" width="26.28515625" style="5" customWidth="1"/>
    <col min="11782" max="11782" width="10.7109375" style="5" customWidth="1"/>
    <col min="11783" max="11783" width="15.42578125" style="5" customWidth="1"/>
    <col min="11784" max="11784" width="16.7109375" style="5" customWidth="1"/>
    <col min="11785" max="11786" width="16.140625" style="5" customWidth="1"/>
    <col min="11787" max="11787" width="14.28515625" style="5" customWidth="1"/>
    <col min="11788" max="11788" width="20" style="5" customWidth="1"/>
    <col min="11789" max="11789" width="15.28515625" style="5" customWidth="1"/>
    <col min="11790" max="11790" width="8.7109375" style="5" customWidth="1"/>
    <col min="11791" max="11791" width="13.5703125" style="5" customWidth="1"/>
    <col min="11792" max="12032" width="9.140625" style="5"/>
    <col min="12033" max="12033" width="4.5703125" style="5" customWidth="1"/>
    <col min="12034" max="12034" width="8.5703125" style="5" customWidth="1"/>
    <col min="12035" max="12035" width="9.28515625" style="5" customWidth="1"/>
    <col min="12036" max="12036" width="36.5703125" style="5" customWidth="1"/>
    <col min="12037" max="12037" width="26.28515625" style="5" customWidth="1"/>
    <col min="12038" max="12038" width="10.7109375" style="5" customWidth="1"/>
    <col min="12039" max="12039" width="15.42578125" style="5" customWidth="1"/>
    <col min="12040" max="12040" width="16.7109375" style="5" customWidth="1"/>
    <col min="12041" max="12042" width="16.140625" style="5" customWidth="1"/>
    <col min="12043" max="12043" width="14.28515625" style="5" customWidth="1"/>
    <col min="12044" max="12044" width="20" style="5" customWidth="1"/>
    <col min="12045" max="12045" width="15.28515625" style="5" customWidth="1"/>
    <col min="12046" max="12046" width="8.7109375" style="5" customWidth="1"/>
    <col min="12047" max="12047" width="13.5703125" style="5" customWidth="1"/>
    <col min="12048" max="12288" width="9.140625" style="5"/>
    <col min="12289" max="12289" width="4.5703125" style="5" customWidth="1"/>
    <col min="12290" max="12290" width="8.5703125" style="5" customWidth="1"/>
    <col min="12291" max="12291" width="9.28515625" style="5" customWidth="1"/>
    <col min="12292" max="12292" width="36.5703125" style="5" customWidth="1"/>
    <col min="12293" max="12293" width="26.28515625" style="5" customWidth="1"/>
    <col min="12294" max="12294" width="10.7109375" style="5" customWidth="1"/>
    <col min="12295" max="12295" width="15.42578125" style="5" customWidth="1"/>
    <col min="12296" max="12296" width="16.7109375" style="5" customWidth="1"/>
    <col min="12297" max="12298" width="16.140625" style="5" customWidth="1"/>
    <col min="12299" max="12299" width="14.28515625" style="5" customWidth="1"/>
    <col min="12300" max="12300" width="20" style="5" customWidth="1"/>
    <col min="12301" max="12301" width="15.28515625" style="5" customWidth="1"/>
    <col min="12302" max="12302" width="8.7109375" style="5" customWidth="1"/>
    <col min="12303" max="12303" width="13.5703125" style="5" customWidth="1"/>
    <col min="12304" max="12544" width="9.140625" style="5"/>
    <col min="12545" max="12545" width="4.5703125" style="5" customWidth="1"/>
    <col min="12546" max="12546" width="8.5703125" style="5" customWidth="1"/>
    <col min="12547" max="12547" width="9.28515625" style="5" customWidth="1"/>
    <col min="12548" max="12548" width="36.5703125" style="5" customWidth="1"/>
    <col min="12549" max="12549" width="26.28515625" style="5" customWidth="1"/>
    <col min="12550" max="12550" width="10.7109375" style="5" customWidth="1"/>
    <col min="12551" max="12551" width="15.42578125" style="5" customWidth="1"/>
    <col min="12552" max="12552" width="16.7109375" style="5" customWidth="1"/>
    <col min="12553" max="12554" width="16.140625" style="5" customWidth="1"/>
    <col min="12555" max="12555" width="14.28515625" style="5" customWidth="1"/>
    <col min="12556" max="12556" width="20" style="5" customWidth="1"/>
    <col min="12557" max="12557" width="15.28515625" style="5" customWidth="1"/>
    <col min="12558" max="12558" width="8.7109375" style="5" customWidth="1"/>
    <col min="12559" max="12559" width="13.5703125" style="5" customWidth="1"/>
    <col min="12560" max="12800" width="9.140625" style="5"/>
    <col min="12801" max="12801" width="4.5703125" style="5" customWidth="1"/>
    <col min="12802" max="12802" width="8.5703125" style="5" customWidth="1"/>
    <col min="12803" max="12803" width="9.28515625" style="5" customWidth="1"/>
    <col min="12804" max="12804" width="36.5703125" style="5" customWidth="1"/>
    <col min="12805" max="12805" width="26.28515625" style="5" customWidth="1"/>
    <col min="12806" max="12806" width="10.7109375" style="5" customWidth="1"/>
    <col min="12807" max="12807" width="15.42578125" style="5" customWidth="1"/>
    <col min="12808" max="12808" width="16.7109375" style="5" customWidth="1"/>
    <col min="12809" max="12810" width="16.140625" style="5" customWidth="1"/>
    <col min="12811" max="12811" width="14.28515625" style="5" customWidth="1"/>
    <col min="12812" max="12812" width="20" style="5" customWidth="1"/>
    <col min="12813" max="12813" width="15.28515625" style="5" customWidth="1"/>
    <col min="12814" max="12814" width="8.7109375" style="5" customWidth="1"/>
    <col min="12815" max="12815" width="13.5703125" style="5" customWidth="1"/>
    <col min="12816" max="13056" width="9.140625" style="5"/>
    <col min="13057" max="13057" width="4.5703125" style="5" customWidth="1"/>
    <col min="13058" max="13058" width="8.5703125" style="5" customWidth="1"/>
    <col min="13059" max="13059" width="9.28515625" style="5" customWidth="1"/>
    <col min="13060" max="13060" width="36.5703125" style="5" customWidth="1"/>
    <col min="13061" max="13061" width="26.28515625" style="5" customWidth="1"/>
    <col min="13062" max="13062" width="10.7109375" style="5" customWidth="1"/>
    <col min="13063" max="13063" width="15.42578125" style="5" customWidth="1"/>
    <col min="13064" max="13064" width="16.7109375" style="5" customWidth="1"/>
    <col min="13065" max="13066" width="16.140625" style="5" customWidth="1"/>
    <col min="13067" max="13067" width="14.28515625" style="5" customWidth="1"/>
    <col min="13068" max="13068" width="20" style="5" customWidth="1"/>
    <col min="13069" max="13069" width="15.28515625" style="5" customWidth="1"/>
    <col min="13070" max="13070" width="8.7109375" style="5" customWidth="1"/>
    <col min="13071" max="13071" width="13.5703125" style="5" customWidth="1"/>
    <col min="13072" max="13312" width="9.140625" style="5"/>
    <col min="13313" max="13313" width="4.5703125" style="5" customWidth="1"/>
    <col min="13314" max="13314" width="8.5703125" style="5" customWidth="1"/>
    <col min="13315" max="13315" width="9.28515625" style="5" customWidth="1"/>
    <col min="13316" max="13316" width="36.5703125" style="5" customWidth="1"/>
    <col min="13317" max="13317" width="26.28515625" style="5" customWidth="1"/>
    <col min="13318" max="13318" width="10.7109375" style="5" customWidth="1"/>
    <col min="13319" max="13319" width="15.42578125" style="5" customWidth="1"/>
    <col min="13320" max="13320" width="16.7109375" style="5" customWidth="1"/>
    <col min="13321" max="13322" width="16.140625" style="5" customWidth="1"/>
    <col min="13323" max="13323" width="14.28515625" style="5" customWidth="1"/>
    <col min="13324" max="13324" width="20" style="5" customWidth="1"/>
    <col min="13325" max="13325" width="15.28515625" style="5" customWidth="1"/>
    <col min="13326" max="13326" width="8.7109375" style="5" customWidth="1"/>
    <col min="13327" max="13327" width="13.5703125" style="5" customWidth="1"/>
    <col min="13328" max="13568" width="9.140625" style="5"/>
    <col min="13569" max="13569" width="4.5703125" style="5" customWidth="1"/>
    <col min="13570" max="13570" width="8.5703125" style="5" customWidth="1"/>
    <col min="13571" max="13571" width="9.28515625" style="5" customWidth="1"/>
    <col min="13572" max="13572" width="36.5703125" style="5" customWidth="1"/>
    <col min="13573" max="13573" width="26.28515625" style="5" customWidth="1"/>
    <col min="13574" max="13574" width="10.7109375" style="5" customWidth="1"/>
    <col min="13575" max="13575" width="15.42578125" style="5" customWidth="1"/>
    <col min="13576" max="13576" width="16.7109375" style="5" customWidth="1"/>
    <col min="13577" max="13578" width="16.140625" style="5" customWidth="1"/>
    <col min="13579" max="13579" width="14.28515625" style="5" customWidth="1"/>
    <col min="13580" max="13580" width="20" style="5" customWidth="1"/>
    <col min="13581" max="13581" width="15.28515625" style="5" customWidth="1"/>
    <col min="13582" max="13582" width="8.7109375" style="5" customWidth="1"/>
    <col min="13583" max="13583" width="13.5703125" style="5" customWidth="1"/>
    <col min="13584" max="13824" width="9.140625" style="5"/>
    <col min="13825" max="13825" width="4.5703125" style="5" customWidth="1"/>
    <col min="13826" max="13826" width="8.5703125" style="5" customWidth="1"/>
    <col min="13827" max="13827" width="9.28515625" style="5" customWidth="1"/>
    <col min="13828" max="13828" width="36.5703125" style="5" customWidth="1"/>
    <col min="13829" max="13829" width="26.28515625" style="5" customWidth="1"/>
    <col min="13830" max="13830" width="10.7109375" style="5" customWidth="1"/>
    <col min="13831" max="13831" width="15.42578125" style="5" customWidth="1"/>
    <col min="13832" max="13832" width="16.7109375" style="5" customWidth="1"/>
    <col min="13833" max="13834" width="16.140625" style="5" customWidth="1"/>
    <col min="13835" max="13835" width="14.28515625" style="5" customWidth="1"/>
    <col min="13836" max="13836" width="20" style="5" customWidth="1"/>
    <col min="13837" max="13837" width="15.28515625" style="5" customWidth="1"/>
    <col min="13838" max="13838" width="8.7109375" style="5" customWidth="1"/>
    <col min="13839" max="13839" width="13.5703125" style="5" customWidth="1"/>
    <col min="13840" max="14080" width="9.140625" style="5"/>
    <col min="14081" max="14081" width="4.5703125" style="5" customWidth="1"/>
    <col min="14082" max="14082" width="8.5703125" style="5" customWidth="1"/>
    <col min="14083" max="14083" width="9.28515625" style="5" customWidth="1"/>
    <col min="14084" max="14084" width="36.5703125" style="5" customWidth="1"/>
    <col min="14085" max="14085" width="26.28515625" style="5" customWidth="1"/>
    <col min="14086" max="14086" width="10.7109375" style="5" customWidth="1"/>
    <col min="14087" max="14087" width="15.42578125" style="5" customWidth="1"/>
    <col min="14088" max="14088" width="16.7109375" style="5" customWidth="1"/>
    <col min="14089" max="14090" width="16.140625" style="5" customWidth="1"/>
    <col min="14091" max="14091" width="14.28515625" style="5" customWidth="1"/>
    <col min="14092" max="14092" width="20" style="5" customWidth="1"/>
    <col min="14093" max="14093" width="15.28515625" style="5" customWidth="1"/>
    <col min="14094" max="14094" width="8.7109375" style="5" customWidth="1"/>
    <col min="14095" max="14095" width="13.5703125" style="5" customWidth="1"/>
    <col min="14096" max="14336" width="9.140625" style="5"/>
    <col min="14337" max="14337" width="4.5703125" style="5" customWidth="1"/>
    <col min="14338" max="14338" width="8.5703125" style="5" customWidth="1"/>
    <col min="14339" max="14339" width="9.28515625" style="5" customWidth="1"/>
    <col min="14340" max="14340" width="36.5703125" style="5" customWidth="1"/>
    <col min="14341" max="14341" width="26.28515625" style="5" customWidth="1"/>
    <col min="14342" max="14342" width="10.7109375" style="5" customWidth="1"/>
    <col min="14343" max="14343" width="15.42578125" style="5" customWidth="1"/>
    <col min="14344" max="14344" width="16.7109375" style="5" customWidth="1"/>
    <col min="14345" max="14346" width="16.140625" style="5" customWidth="1"/>
    <col min="14347" max="14347" width="14.28515625" style="5" customWidth="1"/>
    <col min="14348" max="14348" width="20" style="5" customWidth="1"/>
    <col min="14349" max="14349" width="15.28515625" style="5" customWidth="1"/>
    <col min="14350" max="14350" width="8.7109375" style="5" customWidth="1"/>
    <col min="14351" max="14351" width="13.5703125" style="5" customWidth="1"/>
    <col min="14352" max="14592" width="9.140625" style="5"/>
    <col min="14593" max="14593" width="4.5703125" style="5" customWidth="1"/>
    <col min="14594" max="14594" width="8.5703125" style="5" customWidth="1"/>
    <col min="14595" max="14595" width="9.28515625" style="5" customWidth="1"/>
    <col min="14596" max="14596" width="36.5703125" style="5" customWidth="1"/>
    <col min="14597" max="14597" width="26.28515625" style="5" customWidth="1"/>
    <col min="14598" max="14598" width="10.7109375" style="5" customWidth="1"/>
    <col min="14599" max="14599" width="15.42578125" style="5" customWidth="1"/>
    <col min="14600" max="14600" width="16.7109375" style="5" customWidth="1"/>
    <col min="14601" max="14602" width="16.140625" style="5" customWidth="1"/>
    <col min="14603" max="14603" width="14.28515625" style="5" customWidth="1"/>
    <col min="14604" max="14604" width="20" style="5" customWidth="1"/>
    <col min="14605" max="14605" width="15.28515625" style="5" customWidth="1"/>
    <col min="14606" max="14606" width="8.7109375" style="5" customWidth="1"/>
    <col min="14607" max="14607" width="13.5703125" style="5" customWidth="1"/>
    <col min="14608" max="14848" width="9.140625" style="5"/>
    <col min="14849" max="14849" width="4.5703125" style="5" customWidth="1"/>
    <col min="14850" max="14850" width="8.5703125" style="5" customWidth="1"/>
    <col min="14851" max="14851" width="9.28515625" style="5" customWidth="1"/>
    <col min="14852" max="14852" width="36.5703125" style="5" customWidth="1"/>
    <col min="14853" max="14853" width="26.28515625" style="5" customWidth="1"/>
    <col min="14854" max="14854" width="10.7109375" style="5" customWidth="1"/>
    <col min="14855" max="14855" width="15.42578125" style="5" customWidth="1"/>
    <col min="14856" max="14856" width="16.7109375" style="5" customWidth="1"/>
    <col min="14857" max="14858" width="16.140625" style="5" customWidth="1"/>
    <col min="14859" max="14859" width="14.28515625" style="5" customWidth="1"/>
    <col min="14860" max="14860" width="20" style="5" customWidth="1"/>
    <col min="14861" max="14861" width="15.28515625" style="5" customWidth="1"/>
    <col min="14862" max="14862" width="8.7109375" style="5" customWidth="1"/>
    <col min="14863" max="14863" width="13.5703125" style="5" customWidth="1"/>
    <col min="14864" max="15104" width="9.140625" style="5"/>
    <col min="15105" max="15105" width="4.5703125" style="5" customWidth="1"/>
    <col min="15106" max="15106" width="8.5703125" style="5" customWidth="1"/>
    <col min="15107" max="15107" width="9.28515625" style="5" customWidth="1"/>
    <col min="15108" max="15108" width="36.5703125" style="5" customWidth="1"/>
    <col min="15109" max="15109" width="26.28515625" style="5" customWidth="1"/>
    <col min="15110" max="15110" width="10.7109375" style="5" customWidth="1"/>
    <col min="15111" max="15111" width="15.42578125" style="5" customWidth="1"/>
    <col min="15112" max="15112" width="16.7109375" style="5" customWidth="1"/>
    <col min="15113" max="15114" width="16.140625" style="5" customWidth="1"/>
    <col min="15115" max="15115" width="14.28515625" style="5" customWidth="1"/>
    <col min="15116" max="15116" width="20" style="5" customWidth="1"/>
    <col min="15117" max="15117" width="15.28515625" style="5" customWidth="1"/>
    <col min="15118" max="15118" width="8.7109375" style="5" customWidth="1"/>
    <col min="15119" max="15119" width="13.5703125" style="5" customWidth="1"/>
    <col min="15120" max="15360" width="9.140625" style="5"/>
    <col min="15361" max="15361" width="4.5703125" style="5" customWidth="1"/>
    <col min="15362" max="15362" width="8.5703125" style="5" customWidth="1"/>
    <col min="15363" max="15363" width="9.28515625" style="5" customWidth="1"/>
    <col min="15364" max="15364" width="36.5703125" style="5" customWidth="1"/>
    <col min="15365" max="15365" width="26.28515625" style="5" customWidth="1"/>
    <col min="15366" max="15366" width="10.7109375" style="5" customWidth="1"/>
    <col min="15367" max="15367" width="15.42578125" style="5" customWidth="1"/>
    <col min="15368" max="15368" width="16.7109375" style="5" customWidth="1"/>
    <col min="15369" max="15370" width="16.140625" style="5" customWidth="1"/>
    <col min="15371" max="15371" width="14.28515625" style="5" customWidth="1"/>
    <col min="15372" max="15372" width="20" style="5" customWidth="1"/>
    <col min="15373" max="15373" width="15.28515625" style="5" customWidth="1"/>
    <col min="15374" max="15374" width="8.7109375" style="5" customWidth="1"/>
    <col min="15375" max="15375" width="13.5703125" style="5" customWidth="1"/>
    <col min="15376" max="15616" width="9.140625" style="5"/>
    <col min="15617" max="15617" width="4.5703125" style="5" customWidth="1"/>
    <col min="15618" max="15618" width="8.5703125" style="5" customWidth="1"/>
    <col min="15619" max="15619" width="9.28515625" style="5" customWidth="1"/>
    <col min="15620" max="15620" width="36.5703125" style="5" customWidth="1"/>
    <col min="15621" max="15621" width="26.28515625" style="5" customWidth="1"/>
    <col min="15622" max="15622" width="10.7109375" style="5" customWidth="1"/>
    <col min="15623" max="15623" width="15.42578125" style="5" customWidth="1"/>
    <col min="15624" max="15624" width="16.7109375" style="5" customWidth="1"/>
    <col min="15625" max="15626" width="16.140625" style="5" customWidth="1"/>
    <col min="15627" max="15627" width="14.28515625" style="5" customWidth="1"/>
    <col min="15628" max="15628" width="20" style="5" customWidth="1"/>
    <col min="15629" max="15629" width="15.28515625" style="5" customWidth="1"/>
    <col min="15630" max="15630" width="8.7109375" style="5" customWidth="1"/>
    <col min="15631" max="15631" width="13.5703125" style="5" customWidth="1"/>
    <col min="15632" max="15872" width="9.140625" style="5"/>
    <col min="15873" max="15873" width="4.5703125" style="5" customWidth="1"/>
    <col min="15874" max="15874" width="8.5703125" style="5" customWidth="1"/>
    <col min="15875" max="15875" width="9.28515625" style="5" customWidth="1"/>
    <col min="15876" max="15876" width="36.5703125" style="5" customWidth="1"/>
    <col min="15877" max="15877" width="26.28515625" style="5" customWidth="1"/>
    <col min="15878" max="15878" width="10.7109375" style="5" customWidth="1"/>
    <col min="15879" max="15879" width="15.42578125" style="5" customWidth="1"/>
    <col min="15880" max="15880" width="16.7109375" style="5" customWidth="1"/>
    <col min="15881" max="15882" width="16.140625" style="5" customWidth="1"/>
    <col min="15883" max="15883" width="14.28515625" style="5" customWidth="1"/>
    <col min="15884" max="15884" width="20" style="5" customWidth="1"/>
    <col min="15885" max="15885" width="15.28515625" style="5" customWidth="1"/>
    <col min="15886" max="15886" width="8.7109375" style="5" customWidth="1"/>
    <col min="15887" max="15887" width="13.5703125" style="5" customWidth="1"/>
    <col min="15888" max="16128" width="9.140625" style="5"/>
    <col min="16129" max="16129" width="4.5703125" style="5" customWidth="1"/>
    <col min="16130" max="16130" width="8.5703125" style="5" customWidth="1"/>
    <col min="16131" max="16131" width="9.28515625" style="5" customWidth="1"/>
    <col min="16132" max="16132" width="36.5703125" style="5" customWidth="1"/>
    <col min="16133" max="16133" width="26.28515625" style="5" customWidth="1"/>
    <col min="16134" max="16134" width="10.7109375" style="5" customWidth="1"/>
    <col min="16135" max="16135" width="15.42578125" style="5" customWidth="1"/>
    <col min="16136" max="16136" width="16.7109375" style="5" customWidth="1"/>
    <col min="16137" max="16138" width="16.140625" style="5" customWidth="1"/>
    <col min="16139" max="16139" width="14.28515625" style="5" customWidth="1"/>
    <col min="16140" max="16140" width="20" style="5" customWidth="1"/>
    <col min="16141" max="16141" width="15.28515625" style="5" customWidth="1"/>
    <col min="16142" max="16142" width="8.7109375" style="5" customWidth="1"/>
    <col min="16143" max="16143" width="13.5703125" style="5" customWidth="1"/>
    <col min="16144" max="16384" width="9.140625" style="5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15"/>
      <c r="M1" s="15"/>
      <c r="N1" s="15"/>
      <c r="O1" s="15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4"/>
      <c r="N2" s="4"/>
      <c r="O2" s="4"/>
    </row>
    <row r="3" spans="1:15" ht="20.25">
      <c r="A3" s="1"/>
      <c r="B3" s="1"/>
      <c r="C3" s="1"/>
      <c r="D3" s="861"/>
      <c r="E3" s="2"/>
      <c r="F3" s="2"/>
      <c r="G3" s="2"/>
      <c r="H3" s="2"/>
      <c r="I3" s="2"/>
      <c r="J3" s="2"/>
      <c r="K3" s="3"/>
      <c r="L3" s="4"/>
      <c r="M3" s="4"/>
      <c r="N3" s="4"/>
      <c r="O3" s="4"/>
    </row>
    <row r="4" spans="1:15" ht="21.75" customHeight="1">
      <c r="A4" s="862"/>
      <c r="B4" s="862"/>
      <c r="C4" s="862"/>
      <c r="D4" s="2"/>
      <c r="E4" s="2"/>
      <c r="F4" s="2"/>
      <c r="G4" s="2"/>
      <c r="H4" s="2"/>
      <c r="I4" s="2"/>
      <c r="J4" s="2"/>
      <c r="K4" s="3"/>
      <c r="L4" s="4"/>
      <c r="M4" s="4"/>
      <c r="N4" s="4"/>
      <c r="O4" s="4"/>
    </row>
    <row r="5" spans="1:15" ht="18" customHeight="1">
      <c r="A5" s="16"/>
      <c r="B5" s="16"/>
      <c r="C5" s="16"/>
      <c r="D5" s="2"/>
      <c r="E5" s="863" t="s">
        <v>32</v>
      </c>
      <c r="F5" s="863"/>
      <c r="G5" s="863"/>
      <c r="H5" s="863"/>
      <c r="I5" s="863"/>
      <c r="J5" s="863"/>
      <c r="K5" s="863"/>
      <c r="L5" s="863"/>
      <c r="M5" s="15"/>
      <c r="N5" s="15"/>
      <c r="O5" s="15"/>
    </row>
    <row r="6" spans="1:15" ht="15.75" customHeight="1">
      <c r="A6" s="2"/>
      <c r="B6" s="2"/>
      <c r="C6" s="2"/>
      <c r="D6" s="2"/>
      <c r="E6" s="863" t="s">
        <v>33</v>
      </c>
      <c r="F6" s="863"/>
      <c r="G6" s="863"/>
      <c r="H6" s="863"/>
      <c r="I6" s="863"/>
      <c r="J6" s="863"/>
      <c r="K6" s="863"/>
      <c r="L6" s="863"/>
      <c r="M6" s="15"/>
      <c r="N6" s="15"/>
      <c r="O6" s="15"/>
    </row>
    <row r="7" spans="1:15" ht="18" customHeight="1">
      <c r="A7" s="20"/>
      <c r="B7" s="20"/>
      <c r="C7" s="20"/>
      <c r="D7" s="20"/>
      <c r="E7" s="863" t="s">
        <v>36</v>
      </c>
      <c r="F7" s="863"/>
      <c r="G7" s="863"/>
      <c r="H7" s="863"/>
      <c r="I7" s="863"/>
      <c r="J7" s="863"/>
      <c r="K7" s="863"/>
      <c r="L7" s="863"/>
      <c r="M7" s="17"/>
      <c r="N7" s="17"/>
      <c r="O7" s="17"/>
    </row>
    <row r="8" spans="1:15" ht="12" customHeight="1">
      <c r="A8" s="19"/>
      <c r="B8" s="19"/>
      <c r="C8" s="19"/>
      <c r="D8" s="19"/>
      <c r="E8" s="19"/>
      <c r="F8" s="19"/>
      <c r="G8" s="21"/>
      <c r="H8" s="21"/>
      <c r="I8" s="21"/>
      <c r="J8" s="21"/>
      <c r="K8" s="21"/>
      <c r="L8" s="21"/>
      <c r="M8" s="6"/>
      <c r="N8" s="6"/>
      <c r="O8" s="6"/>
    </row>
    <row r="9" spans="1:15" ht="18" customHeight="1">
      <c r="A9" s="864" t="s">
        <v>21</v>
      </c>
      <c r="B9" s="865"/>
      <c r="C9" s="865"/>
      <c r="D9" s="865"/>
      <c r="E9" s="866" t="s">
        <v>788</v>
      </c>
      <c r="F9" s="867"/>
      <c r="G9" s="867"/>
      <c r="H9" s="867"/>
      <c r="I9" s="867"/>
      <c r="J9" s="867"/>
      <c r="K9" s="867"/>
      <c r="L9" s="867"/>
      <c r="M9" s="867"/>
      <c r="N9" s="867"/>
      <c r="O9" s="867"/>
    </row>
    <row r="10" spans="1:15" ht="18" customHeight="1">
      <c r="A10" s="864" t="s">
        <v>22</v>
      </c>
      <c r="B10" s="865"/>
      <c r="C10" s="865"/>
      <c r="D10" s="865"/>
      <c r="E10" s="866" t="s">
        <v>789</v>
      </c>
      <c r="F10" s="867"/>
      <c r="G10" s="867"/>
      <c r="H10" s="867"/>
      <c r="I10" s="867"/>
      <c r="J10" s="867"/>
      <c r="K10" s="867"/>
      <c r="L10" s="867"/>
      <c r="M10" s="867"/>
      <c r="N10" s="867"/>
      <c r="O10" s="867"/>
    </row>
    <row r="11" spans="1:15" ht="18" customHeight="1">
      <c r="A11" s="864" t="s">
        <v>23</v>
      </c>
      <c r="B11" s="865"/>
      <c r="C11" s="865"/>
      <c r="D11" s="865"/>
      <c r="E11" s="866" t="s">
        <v>790</v>
      </c>
      <c r="F11" s="867"/>
      <c r="G11" s="867"/>
      <c r="H11" s="867"/>
      <c r="I11" s="867"/>
      <c r="J11" s="867"/>
      <c r="K11" s="867"/>
      <c r="L11" s="867"/>
      <c r="M11" s="867"/>
      <c r="N11" s="867"/>
      <c r="O11" s="867"/>
    </row>
    <row r="12" spans="1:15" ht="18" customHeight="1">
      <c r="A12" s="864" t="s">
        <v>24</v>
      </c>
      <c r="B12" s="865"/>
      <c r="C12" s="865"/>
      <c r="D12" s="865"/>
      <c r="E12" s="1030" t="s">
        <v>791</v>
      </c>
      <c r="F12" s="867"/>
      <c r="G12" s="867"/>
      <c r="H12" s="867"/>
      <c r="I12" s="867"/>
      <c r="J12" s="867"/>
      <c r="K12" s="867"/>
      <c r="L12" s="867"/>
      <c r="M12" s="867"/>
      <c r="N12" s="867"/>
      <c r="O12" s="867"/>
    </row>
    <row r="13" spans="1:15" ht="18" customHeight="1">
      <c r="A13" s="864" t="s">
        <v>25</v>
      </c>
      <c r="B13" s="865"/>
      <c r="C13" s="865"/>
      <c r="D13" s="865"/>
      <c r="E13" s="866">
        <v>7714734225</v>
      </c>
      <c r="F13" s="867"/>
      <c r="G13" s="867"/>
      <c r="H13" s="867"/>
      <c r="I13" s="867"/>
      <c r="J13" s="867"/>
      <c r="K13" s="867"/>
      <c r="L13" s="867"/>
      <c r="M13" s="867"/>
      <c r="N13" s="867"/>
      <c r="O13" s="867"/>
    </row>
    <row r="14" spans="1:15" ht="18" customHeight="1">
      <c r="A14" s="864" t="s">
        <v>26</v>
      </c>
      <c r="B14" s="865"/>
      <c r="C14" s="865"/>
      <c r="D14" s="865"/>
      <c r="E14" s="866">
        <v>183245001</v>
      </c>
      <c r="F14" s="867"/>
      <c r="G14" s="867"/>
      <c r="H14" s="867"/>
      <c r="I14" s="867"/>
      <c r="J14" s="867"/>
      <c r="K14" s="867"/>
      <c r="L14" s="867"/>
      <c r="M14" s="867"/>
      <c r="N14" s="867"/>
      <c r="O14" s="867"/>
    </row>
    <row r="15" spans="1:15" ht="18" customHeight="1">
      <c r="A15" s="872" t="s">
        <v>27</v>
      </c>
      <c r="B15" s="872"/>
      <c r="C15" s="872"/>
      <c r="D15" s="872"/>
      <c r="E15" s="866">
        <v>94401000000</v>
      </c>
      <c r="F15" s="867"/>
      <c r="G15" s="867"/>
      <c r="H15" s="867"/>
      <c r="I15" s="867"/>
      <c r="J15" s="867"/>
      <c r="K15" s="867"/>
      <c r="L15" s="867"/>
      <c r="M15" s="867"/>
      <c r="N15" s="867"/>
      <c r="O15" s="867"/>
    </row>
    <row r="16" spans="1:15" ht="18" customHeight="1">
      <c r="A16" s="127"/>
      <c r="B16" s="127"/>
      <c r="C16" s="127"/>
      <c r="D16" s="127"/>
      <c r="E16" s="19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12.75" customHeight="1">
      <c r="A17" s="873" t="s">
        <v>4</v>
      </c>
      <c r="B17" s="873" t="s">
        <v>5</v>
      </c>
      <c r="C17" s="873" t="s">
        <v>6</v>
      </c>
      <c r="D17" s="876" t="s">
        <v>28</v>
      </c>
      <c r="E17" s="877"/>
      <c r="F17" s="877"/>
      <c r="G17" s="877"/>
      <c r="H17" s="877"/>
      <c r="I17" s="877"/>
      <c r="J17" s="877"/>
      <c r="K17" s="877"/>
      <c r="L17" s="877"/>
      <c r="M17" s="878"/>
      <c r="N17" s="873" t="s">
        <v>19</v>
      </c>
      <c r="O17" s="879" t="s">
        <v>20</v>
      </c>
    </row>
    <row r="18" spans="1:15" s="7" customFormat="1" ht="42" customHeight="1">
      <c r="A18" s="874"/>
      <c r="B18" s="874"/>
      <c r="C18" s="874"/>
      <c r="D18" s="892" t="s">
        <v>7</v>
      </c>
      <c r="E18" s="879" t="s">
        <v>8</v>
      </c>
      <c r="F18" s="883" t="s">
        <v>9</v>
      </c>
      <c r="G18" s="884"/>
      <c r="H18" s="879" t="s">
        <v>12</v>
      </c>
      <c r="I18" s="883" t="s">
        <v>13</v>
      </c>
      <c r="J18" s="884"/>
      <c r="K18" s="873" t="s">
        <v>30</v>
      </c>
      <c r="L18" s="883" t="s">
        <v>16</v>
      </c>
      <c r="M18" s="884"/>
      <c r="N18" s="874"/>
      <c r="O18" s="875"/>
    </row>
    <row r="19" spans="1:15" s="7" customFormat="1" ht="93.75" customHeight="1">
      <c r="A19" s="875"/>
      <c r="B19" s="875"/>
      <c r="C19" s="875"/>
      <c r="D19" s="893"/>
      <c r="E19" s="894"/>
      <c r="F19" s="129" t="s">
        <v>10</v>
      </c>
      <c r="G19" s="130" t="s">
        <v>11</v>
      </c>
      <c r="H19" s="894"/>
      <c r="I19" s="131" t="s">
        <v>14</v>
      </c>
      <c r="J19" s="131" t="s">
        <v>15</v>
      </c>
      <c r="K19" s="895"/>
      <c r="L19" s="131" t="s">
        <v>17</v>
      </c>
      <c r="M19" s="129" t="s">
        <v>18</v>
      </c>
      <c r="N19" s="875"/>
      <c r="O19" s="132" t="s">
        <v>31</v>
      </c>
    </row>
    <row r="20" spans="1:15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</row>
    <row r="21" spans="1:15" s="9" customFormat="1" ht="13.5" customHeight="1">
      <c r="A21" s="885" t="s">
        <v>153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7"/>
    </row>
    <row r="22" spans="1:15" s="9" customFormat="1" ht="24.75" customHeight="1">
      <c r="A22" s="8">
        <v>1</v>
      </c>
      <c r="B22" s="8" t="s">
        <v>53</v>
      </c>
      <c r="C22" s="8">
        <v>2320831</v>
      </c>
      <c r="D22" s="487" t="s">
        <v>792</v>
      </c>
      <c r="E22" s="8" t="s">
        <v>793</v>
      </c>
      <c r="F22" s="8">
        <v>796</v>
      </c>
      <c r="G22" s="8" t="s">
        <v>37</v>
      </c>
      <c r="H22" s="8">
        <f>16+4</f>
        <v>20</v>
      </c>
      <c r="I22" s="8">
        <v>94</v>
      </c>
      <c r="J22" s="8" t="s">
        <v>794</v>
      </c>
      <c r="K22" s="488">
        <f>1509+280</f>
        <v>1789</v>
      </c>
      <c r="L22" s="243" t="s">
        <v>795</v>
      </c>
      <c r="M22" s="243" t="s">
        <v>796</v>
      </c>
      <c r="N22" s="8" t="s">
        <v>56</v>
      </c>
      <c r="O22" s="8" t="s">
        <v>58</v>
      </c>
    </row>
    <row r="23" spans="1:15" s="9" customFormat="1" ht="26.25" customHeight="1">
      <c r="A23" s="8">
        <v>2</v>
      </c>
      <c r="B23" s="8" t="s">
        <v>53</v>
      </c>
      <c r="C23" s="8">
        <v>2320831</v>
      </c>
      <c r="D23" s="8" t="s">
        <v>797</v>
      </c>
      <c r="E23" s="8" t="s">
        <v>793</v>
      </c>
      <c r="F23" s="8">
        <v>166</v>
      </c>
      <c r="G23" s="8" t="s">
        <v>45</v>
      </c>
      <c r="H23" s="8">
        <f>25.7+62.21</f>
        <v>87.91</v>
      </c>
      <c r="I23" s="8">
        <v>94</v>
      </c>
      <c r="J23" s="8" t="s">
        <v>794</v>
      </c>
      <c r="K23" s="488">
        <f>(1450+18500)*1.065</f>
        <v>21246.75</v>
      </c>
      <c r="L23" s="243" t="s">
        <v>795</v>
      </c>
      <c r="M23" s="243" t="s">
        <v>796</v>
      </c>
      <c r="N23" s="8" t="s">
        <v>56</v>
      </c>
      <c r="O23" s="8" t="s">
        <v>58</v>
      </c>
    </row>
    <row r="24" spans="1:15" s="9" customFormat="1" ht="24" customHeight="1">
      <c r="A24" s="8">
        <v>3</v>
      </c>
      <c r="B24" s="8" t="s">
        <v>53</v>
      </c>
      <c r="C24" s="8">
        <v>2930429</v>
      </c>
      <c r="D24" s="8" t="s">
        <v>800</v>
      </c>
      <c r="E24" s="8" t="s">
        <v>793</v>
      </c>
      <c r="F24" s="8">
        <v>796</v>
      </c>
      <c r="G24" s="8" t="s">
        <v>37</v>
      </c>
      <c r="H24" s="8">
        <v>1434</v>
      </c>
      <c r="I24" s="8">
        <v>94</v>
      </c>
      <c r="J24" s="8" t="s">
        <v>794</v>
      </c>
      <c r="K24" s="489">
        <v>57978.400000000001</v>
      </c>
      <c r="L24" s="243" t="s">
        <v>796</v>
      </c>
      <c r="M24" s="243" t="s">
        <v>798</v>
      </c>
      <c r="N24" s="8" t="s">
        <v>799</v>
      </c>
      <c r="O24" s="8" t="s">
        <v>58</v>
      </c>
    </row>
    <row r="25" spans="1:15" s="9" customFormat="1" ht="24" customHeight="1">
      <c r="A25" s="8">
        <v>4</v>
      </c>
      <c r="B25" s="8" t="s">
        <v>53</v>
      </c>
      <c r="C25" s="8">
        <v>3133030</v>
      </c>
      <c r="D25" s="8" t="s">
        <v>801</v>
      </c>
      <c r="E25" s="8" t="s">
        <v>793</v>
      </c>
      <c r="F25" s="8">
        <v>796</v>
      </c>
      <c r="G25" s="8" t="s">
        <v>37</v>
      </c>
      <c r="H25" s="8">
        <v>154</v>
      </c>
      <c r="I25" s="8">
        <v>94</v>
      </c>
      <c r="J25" s="8" t="s">
        <v>794</v>
      </c>
      <c r="K25" s="8">
        <v>37753.9</v>
      </c>
      <c r="L25" s="243" t="s">
        <v>795</v>
      </c>
      <c r="M25" s="243" t="s">
        <v>796</v>
      </c>
      <c r="N25" s="8" t="s">
        <v>799</v>
      </c>
      <c r="O25" s="8" t="s">
        <v>58</v>
      </c>
    </row>
    <row r="26" spans="1:15" s="9" customFormat="1" ht="27.75" customHeight="1">
      <c r="A26" s="8">
        <v>5</v>
      </c>
      <c r="B26" s="8" t="s">
        <v>53</v>
      </c>
      <c r="C26" s="8">
        <v>3130000</v>
      </c>
      <c r="D26" s="8" t="s">
        <v>803</v>
      </c>
      <c r="E26" s="8" t="s">
        <v>793</v>
      </c>
      <c r="F26" s="243" t="s">
        <v>54</v>
      </c>
      <c r="G26" s="8" t="s">
        <v>802</v>
      </c>
      <c r="H26" s="8">
        <v>203</v>
      </c>
      <c r="I26" s="8">
        <v>94</v>
      </c>
      <c r="J26" s="8" t="s">
        <v>794</v>
      </c>
      <c r="K26" s="8">
        <v>214734</v>
      </c>
      <c r="L26" s="243" t="s">
        <v>795</v>
      </c>
      <c r="M26" s="243" t="s">
        <v>796</v>
      </c>
      <c r="N26" s="8" t="s">
        <v>56</v>
      </c>
      <c r="O26" s="8" t="s">
        <v>58</v>
      </c>
    </row>
    <row r="27" spans="1:15" s="9" customFormat="1" ht="13.5" customHeight="1">
      <c r="A27" s="8">
        <v>6</v>
      </c>
      <c r="B27" s="8" t="s">
        <v>53</v>
      </c>
      <c r="C27" s="8">
        <v>2714000</v>
      </c>
      <c r="D27" s="8" t="s">
        <v>804</v>
      </c>
      <c r="E27" s="8" t="s">
        <v>793</v>
      </c>
      <c r="F27" s="8">
        <v>796</v>
      </c>
      <c r="G27" s="8" t="s">
        <v>37</v>
      </c>
      <c r="H27" s="8">
        <v>480</v>
      </c>
      <c r="I27" s="8">
        <v>94</v>
      </c>
      <c r="J27" s="8" t="s">
        <v>794</v>
      </c>
      <c r="K27" s="489">
        <v>9916.7199999999993</v>
      </c>
      <c r="L27" s="243" t="s">
        <v>795</v>
      </c>
      <c r="M27" s="243" t="s">
        <v>796</v>
      </c>
      <c r="N27" s="8" t="s">
        <v>799</v>
      </c>
      <c r="O27" s="8" t="s">
        <v>58</v>
      </c>
    </row>
    <row r="28" spans="1:15" s="9" customFormat="1" ht="39" customHeight="1">
      <c r="A28" s="8">
        <v>7</v>
      </c>
      <c r="B28" s="8" t="s">
        <v>53</v>
      </c>
      <c r="C28" s="8">
        <v>4590000</v>
      </c>
      <c r="D28" s="8" t="s">
        <v>805</v>
      </c>
      <c r="E28" s="8" t="s">
        <v>793</v>
      </c>
      <c r="F28" s="8">
        <v>166</v>
      </c>
      <c r="G28" s="8" t="s">
        <v>45</v>
      </c>
      <c r="H28" s="8">
        <v>405.3</v>
      </c>
      <c r="I28" s="8">
        <v>94</v>
      </c>
      <c r="J28" s="8" t="s">
        <v>794</v>
      </c>
      <c r="K28" s="489">
        <v>19444.27</v>
      </c>
      <c r="L28" s="243" t="s">
        <v>795</v>
      </c>
      <c r="M28" s="243" t="s">
        <v>796</v>
      </c>
      <c r="N28" s="8" t="s">
        <v>799</v>
      </c>
      <c r="O28" s="8" t="s">
        <v>58</v>
      </c>
    </row>
    <row r="29" spans="1:15" s="9" customFormat="1" ht="39" customHeight="1">
      <c r="A29" s="8">
        <v>8</v>
      </c>
      <c r="B29" s="8" t="s">
        <v>53</v>
      </c>
      <c r="C29" s="8">
        <v>4590000</v>
      </c>
      <c r="D29" s="8" t="s">
        <v>805</v>
      </c>
      <c r="E29" s="8" t="s">
        <v>793</v>
      </c>
      <c r="F29" s="8">
        <v>196</v>
      </c>
      <c r="G29" s="8" t="s">
        <v>37</v>
      </c>
      <c r="H29" s="8">
        <f>20+91</f>
        <v>111</v>
      </c>
      <c r="I29" s="8">
        <v>94</v>
      </c>
      <c r="J29" s="8" t="s">
        <v>794</v>
      </c>
      <c r="K29" s="489">
        <f>921+19860</f>
        <v>20781</v>
      </c>
      <c r="L29" s="243" t="s">
        <v>795</v>
      </c>
      <c r="M29" s="243" t="s">
        <v>796</v>
      </c>
      <c r="N29" s="8" t="s">
        <v>799</v>
      </c>
      <c r="O29" s="8" t="s">
        <v>58</v>
      </c>
    </row>
    <row r="30" spans="1:15" s="9" customFormat="1" ht="13.5" customHeight="1">
      <c r="A30" s="8">
        <v>9</v>
      </c>
      <c r="B30" s="8" t="s">
        <v>53</v>
      </c>
      <c r="C30" s="8">
        <v>3150000</v>
      </c>
      <c r="D30" s="8" t="s">
        <v>806</v>
      </c>
      <c r="E30" s="8" t="s">
        <v>793</v>
      </c>
      <c r="F30" s="8">
        <v>796</v>
      </c>
      <c r="G30" s="8" t="s">
        <v>37</v>
      </c>
      <c r="H30" s="8">
        <v>1860</v>
      </c>
      <c r="I30" s="8">
        <v>94</v>
      </c>
      <c r="J30" s="8" t="s">
        <v>794</v>
      </c>
      <c r="K30" s="8">
        <v>87750.8</v>
      </c>
      <c r="L30" s="243" t="s">
        <v>795</v>
      </c>
      <c r="M30" s="243" t="s">
        <v>796</v>
      </c>
      <c r="N30" s="8" t="s">
        <v>56</v>
      </c>
      <c r="O30" s="8" t="s">
        <v>58</v>
      </c>
    </row>
    <row r="31" spans="1:15" s="9" customFormat="1" ht="30.75" customHeight="1">
      <c r="A31" s="8">
        <v>10</v>
      </c>
      <c r="B31" s="8" t="s">
        <v>53</v>
      </c>
      <c r="C31" s="8">
        <v>3190330</v>
      </c>
      <c r="D31" s="8" t="s">
        <v>807</v>
      </c>
      <c r="E31" s="8" t="s">
        <v>793</v>
      </c>
      <c r="F31" s="8">
        <v>166</v>
      </c>
      <c r="G31" s="8" t="s">
        <v>45</v>
      </c>
      <c r="H31" s="8">
        <f>7.8+1082.5</f>
        <v>1090.3</v>
      </c>
      <c r="I31" s="8">
        <v>94</v>
      </c>
      <c r="J31" s="8" t="s">
        <v>794</v>
      </c>
      <c r="K31" s="489">
        <f>683.6+343353</f>
        <v>344036.6</v>
      </c>
      <c r="L31" s="243" t="s">
        <v>795</v>
      </c>
      <c r="M31" s="243" t="s">
        <v>796</v>
      </c>
      <c r="N31" s="8" t="s">
        <v>799</v>
      </c>
      <c r="O31" s="8" t="s">
        <v>58</v>
      </c>
    </row>
    <row r="32" spans="1:15" s="9" customFormat="1" ht="30.75" customHeight="1">
      <c r="A32" s="8">
        <v>11</v>
      </c>
      <c r="B32" s="8" t="s">
        <v>53</v>
      </c>
      <c r="C32" s="8">
        <v>3190330</v>
      </c>
      <c r="D32" s="8" t="s">
        <v>807</v>
      </c>
      <c r="E32" s="8" t="s">
        <v>793</v>
      </c>
      <c r="F32" s="243" t="s">
        <v>54</v>
      </c>
      <c r="G32" s="8" t="s">
        <v>802</v>
      </c>
      <c r="H32" s="8">
        <v>7090</v>
      </c>
      <c r="I32" s="8">
        <v>94</v>
      </c>
      <c r="J32" s="8" t="s">
        <v>794</v>
      </c>
      <c r="K32" s="489">
        <v>37218.5</v>
      </c>
      <c r="L32" s="243" t="s">
        <v>795</v>
      </c>
      <c r="M32" s="243" t="s">
        <v>796</v>
      </c>
      <c r="N32" s="8" t="s">
        <v>799</v>
      </c>
      <c r="O32" s="8" t="s">
        <v>58</v>
      </c>
    </row>
    <row r="33" spans="1:15" s="9" customFormat="1" ht="30.75" customHeight="1">
      <c r="A33" s="8">
        <v>12</v>
      </c>
      <c r="B33" s="8" t="s">
        <v>53</v>
      </c>
      <c r="C33" s="8">
        <v>3133000</v>
      </c>
      <c r="D33" s="8" t="s">
        <v>808</v>
      </c>
      <c r="E33" s="8" t="s">
        <v>793</v>
      </c>
      <c r="F33" s="8">
        <v>166</v>
      </c>
      <c r="G33" s="8" t="s">
        <v>45</v>
      </c>
      <c r="H33" s="8">
        <v>6912</v>
      </c>
      <c r="I33" s="8">
        <v>94</v>
      </c>
      <c r="J33" s="8" t="s">
        <v>794</v>
      </c>
      <c r="K33" s="489">
        <v>2931670</v>
      </c>
      <c r="L33" s="243" t="s">
        <v>798</v>
      </c>
      <c r="M33" s="243" t="s">
        <v>809</v>
      </c>
      <c r="N33" s="8" t="s">
        <v>799</v>
      </c>
      <c r="O33" s="8" t="s">
        <v>58</v>
      </c>
    </row>
    <row r="34" spans="1:15" s="9" customFormat="1" ht="26.25" customHeight="1">
      <c r="A34" s="8">
        <v>13</v>
      </c>
      <c r="B34" s="8" t="s">
        <v>53</v>
      </c>
      <c r="C34" s="8">
        <v>2109020</v>
      </c>
      <c r="D34" s="8" t="s">
        <v>810</v>
      </c>
      <c r="E34" s="8" t="s">
        <v>793</v>
      </c>
      <c r="F34" s="8">
        <v>796</v>
      </c>
      <c r="G34" s="8" t="s">
        <v>37</v>
      </c>
      <c r="H34" s="8">
        <f>30+422+896+789+211+213+37+152+73+81+19</f>
        <v>2923</v>
      </c>
      <c r="I34" s="8">
        <v>94</v>
      </c>
      <c r="J34" s="8" t="s">
        <v>794</v>
      </c>
      <c r="K34" s="489">
        <f>1020+3367+4970+15171+13458+1754+1217+3192+619+3502+416</f>
        <v>48686</v>
      </c>
      <c r="L34" s="243" t="s">
        <v>795</v>
      </c>
      <c r="M34" s="243" t="s">
        <v>796</v>
      </c>
      <c r="N34" s="8" t="s">
        <v>799</v>
      </c>
      <c r="O34" s="8" t="s">
        <v>58</v>
      </c>
    </row>
    <row r="35" spans="1:15" s="9" customFormat="1" ht="26.25" customHeight="1">
      <c r="A35" s="8">
        <v>14</v>
      </c>
      <c r="B35" s="8" t="s">
        <v>53</v>
      </c>
      <c r="C35" s="8">
        <v>2924694</v>
      </c>
      <c r="D35" s="8" t="s">
        <v>811</v>
      </c>
      <c r="E35" s="8" t="s">
        <v>793</v>
      </c>
      <c r="F35" s="8">
        <v>796</v>
      </c>
      <c r="G35" s="8" t="s">
        <v>37</v>
      </c>
      <c r="H35" s="8">
        <v>40</v>
      </c>
      <c r="I35" s="8">
        <v>94</v>
      </c>
      <c r="J35" s="8" t="s">
        <v>794</v>
      </c>
      <c r="K35" s="489">
        <v>880</v>
      </c>
      <c r="L35" s="243" t="s">
        <v>795</v>
      </c>
      <c r="M35" s="243" t="s">
        <v>796</v>
      </c>
      <c r="N35" s="8" t="s">
        <v>799</v>
      </c>
      <c r="O35" s="8" t="s">
        <v>58</v>
      </c>
    </row>
    <row r="36" spans="1:15" s="151" customFormat="1" ht="102">
      <c r="A36" s="8">
        <v>15</v>
      </c>
      <c r="B36" s="8" t="s">
        <v>53</v>
      </c>
      <c r="C36" s="770">
        <v>7421024</v>
      </c>
      <c r="D36" s="11" t="s">
        <v>812</v>
      </c>
      <c r="E36" s="12" t="s">
        <v>813</v>
      </c>
      <c r="F36" s="8">
        <v>839</v>
      </c>
      <c r="G36" s="13" t="s">
        <v>814</v>
      </c>
      <c r="H36" s="481">
        <v>1</v>
      </c>
      <c r="I36" s="8">
        <v>94</v>
      </c>
      <c r="J36" s="8" t="s">
        <v>794</v>
      </c>
      <c r="K36" s="12">
        <v>4895762</v>
      </c>
      <c r="L36" s="243" t="s">
        <v>795</v>
      </c>
      <c r="M36" s="243" t="s">
        <v>624</v>
      </c>
      <c r="N36" s="8" t="s">
        <v>56</v>
      </c>
      <c r="O36" s="8" t="s">
        <v>58</v>
      </c>
    </row>
    <row r="37" spans="1:15" s="151" customFormat="1">
      <c r="A37" s="8">
        <v>16</v>
      </c>
      <c r="B37" s="8" t="s">
        <v>53</v>
      </c>
      <c r="C37" s="770">
        <v>9319660</v>
      </c>
      <c r="D37" s="11" t="s">
        <v>815</v>
      </c>
      <c r="E37" s="8" t="s">
        <v>793</v>
      </c>
      <c r="F37" s="8">
        <v>113</v>
      </c>
      <c r="G37" s="13" t="s">
        <v>816</v>
      </c>
      <c r="H37" s="481">
        <v>120</v>
      </c>
      <c r="I37" s="8">
        <v>94</v>
      </c>
      <c r="J37" s="8" t="s">
        <v>794</v>
      </c>
      <c r="K37" s="12">
        <v>25000</v>
      </c>
      <c r="L37" s="243" t="s">
        <v>798</v>
      </c>
      <c r="M37" s="243" t="s">
        <v>624</v>
      </c>
      <c r="N37" s="8" t="s">
        <v>56</v>
      </c>
      <c r="O37" s="8" t="s">
        <v>58</v>
      </c>
    </row>
    <row r="38" spans="1:15" s="151" customFormat="1" ht="25.5">
      <c r="A38" s="8">
        <v>17</v>
      </c>
      <c r="B38" s="8" t="s">
        <v>53</v>
      </c>
      <c r="C38" s="770">
        <v>5262650</v>
      </c>
      <c r="D38" s="11" t="s">
        <v>817</v>
      </c>
      <c r="E38" s="8" t="s">
        <v>793</v>
      </c>
      <c r="F38" s="8">
        <v>839</v>
      </c>
      <c r="G38" s="13" t="s">
        <v>814</v>
      </c>
      <c r="H38" s="481">
        <v>1</v>
      </c>
      <c r="I38" s="8">
        <v>94</v>
      </c>
      <c r="J38" s="8" t="s">
        <v>794</v>
      </c>
      <c r="K38" s="12">
        <v>5000</v>
      </c>
      <c r="L38" s="243" t="s">
        <v>798</v>
      </c>
      <c r="M38" s="243" t="s">
        <v>798</v>
      </c>
      <c r="N38" s="8" t="s">
        <v>56</v>
      </c>
      <c r="O38" s="8" t="s">
        <v>58</v>
      </c>
    </row>
    <row r="39" spans="1:15" s="151" customFormat="1">
      <c r="A39" s="8">
        <v>18</v>
      </c>
      <c r="B39" s="8" t="s">
        <v>53</v>
      </c>
      <c r="C39" s="770">
        <v>7493050</v>
      </c>
      <c r="D39" s="11" t="s">
        <v>818</v>
      </c>
      <c r="E39" s="8" t="s">
        <v>793</v>
      </c>
      <c r="F39" s="8">
        <v>839</v>
      </c>
      <c r="G39" s="13" t="s">
        <v>814</v>
      </c>
      <c r="H39" s="481">
        <v>1</v>
      </c>
      <c r="I39" s="8">
        <v>94</v>
      </c>
      <c r="J39" s="8" t="s">
        <v>794</v>
      </c>
      <c r="K39" s="12">
        <v>400000</v>
      </c>
      <c r="L39" s="243" t="s">
        <v>798</v>
      </c>
      <c r="M39" s="243" t="s">
        <v>798</v>
      </c>
      <c r="N39" s="8" t="s">
        <v>56</v>
      </c>
      <c r="O39" s="8" t="s">
        <v>58</v>
      </c>
    </row>
    <row r="40" spans="1:15" s="151" customFormat="1" ht="25.5">
      <c r="A40" s="8">
        <v>19</v>
      </c>
      <c r="B40" s="8" t="s">
        <v>53</v>
      </c>
      <c r="C40" s="770">
        <v>8040020</v>
      </c>
      <c r="D40" s="11" t="s">
        <v>734</v>
      </c>
      <c r="E40" s="12" t="s">
        <v>119</v>
      </c>
      <c r="F40" s="8">
        <v>792</v>
      </c>
      <c r="G40" s="13" t="s">
        <v>51</v>
      </c>
      <c r="H40" s="481">
        <v>10</v>
      </c>
      <c r="I40" s="8">
        <v>94</v>
      </c>
      <c r="J40" s="8" t="s">
        <v>794</v>
      </c>
      <c r="K40" s="12">
        <v>49500</v>
      </c>
      <c r="L40" s="243" t="s">
        <v>795</v>
      </c>
      <c r="M40" s="243" t="s">
        <v>624</v>
      </c>
      <c r="N40" s="8" t="s">
        <v>799</v>
      </c>
      <c r="O40" s="8" t="s">
        <v>58</v>
      </c>
    </row>
    <row r="41" spans="1:15" s="151" customFormat="1">
      <c r="A41" s="8">
        <v>20</v>
      </c>
      <c r="B41" s="8" t="s">
        <v>53</v>
      </c>
      <c r="C41" s="770">
        <v>6022010</v>
      </c>
      <c r="D41" s="11" t="s">
        <v>819</v>
      </c>
      <c r="E41" s="12"/>
      <c r="F41" s="8"/>
      <c r="G41" s="13" t="s">
        <v>820</v>
      </c>
      <c r="H41" s="481">
        <v>1</v>
      </c>
      <c r="I41" s="8">
        <v>94</v>
      </c>
      <c r="J41" s="8" t="s">
        <v>794</v>
      </c>
      <c r="K41" s="12">
        <v>10000</v>
      </c>
      <c r="L41" s="243" t="s">
        <v>795</v>
      </c>
      <c r="M41" s="243" t="s">
        <v>624</v>
      </c>
      <c r="N41" s="8" t="s">
        <v>799</v>
      </c>
      <c r="O41" s="8" t="s">
        <v>58</v>
      </c>
    </row>
    <row r="42" spans="1:15" s="151" customFormat="1" ht="38.25">
      <c r="A42" s="8">
        <v>21</v>
      </c>
      <c r="B42" s="8" t="s">
        <v>53</v>
      </c>
      <c r="C42" s="770">
        <v>7421024</v>
      </c>
      <c r="D42" s="11" t="s">
        <v>821</v>
      </c>
      <c r="E42" s="12" t="s">
        <v>813</v>
      </c>
      <c r="F42" s="8">
        <v>839</v>
      </c>
      <c r="G42" s="13" t="s">
        <v>814</v>
      </c>
      <c r="H42" s="481">
        <v>1</v>
      </c>
      <c r="I42" s="8">
        <v>94</v>
      </c>
      <c r="J42" s="8" t="s">
        <v>794</v>
      </c>
      <c r="K42" s="12">
        <v>66000</v>
      </c>
      <c r="L42" s="243" t="s">
        <v>795</v>
      </c>
      <c r="M42" s="243" t="s">
        <v>624</v>
      </c>
      <c r="N42" s="8" t="s">
        <v>799</v>
      </c>
      <c r="O42" s="8" t="s">
        <v>58</v>
      </c>
    </row>
    <row r="43" spans="1:15" s="151" customFormat="1">
      <c r="A43" s="8">
        <v>22</v>
      </c>
      <c r="B43" s="8" t="s">
        <v>53</v>
      </c>
      <c r="C43" s="770">
        <v>5235020</v>
      </c>
      <c r="D43" s="11" t="s">
        <v>822</v>
      </c>
      <c r="E43" s="8" t="s">
        <v>793</v>
      </c>
      <c r="F43" s="8">
        <v>796</v>
      </c>
      <c r="G43" s="8" t="s">
        <v>37</v>
      </c>
      <c r="H43" s="481">
        <v>7</v>
      </c>
      <c r="I43" s="8">
        <v>94</v>
      </c>
      <c r="J43" s="8" t="s">
        <v>794</v>
      </c>
      <c r="K43" s="12">
        <v>19372.88</v>
      </c>
      <c r="L43" s="243" t="s">
        <v>795</v>
      </c>
      <c r="M43" s="243" t="s">
        <v>624</v>
      </c>
      <c r="N43" s="8" t="s">
        <v>799</v>
      </c>
      <c r="O43" s="8" t="s">
        <v>58</v>
      </c>
    </row>
    <row r="44" spans="1:15" s="151" customFormat="1">
      <c r="A44" s="8">
        <v>23</v>
      </c>
      <c r="B44" s="8" t="s">
        <v>53</v>
      </c>
      <c r="C44" s="770">
        <v>5235020</v>
      </c>
      <c r="D44" s="11" t="s">
        <v>823</v>
      </c>
      <c r="E44" s="8" t="s">
        <v>793</v>
      </c>
      <c r="F44" s="8">
        <v>796</v>
      </c>
      <c r="G44" s="8" t="s">
        <v>37</v>
      </c>
      <c r="H44" s="481">
        <v>40</v>
      </c>
      <c r="I44" s="8">
        <v>94</v>
      </c>
      <c r="J44" s="8" t="s">
        <v>794</v>
      </c>
      <c r="K44" s="12">
        <v>35718.6</v>
      </c>
      <c r="L44" s="243" t="s">
        <v>795</v>
      </c>
      <c r="M44" s="243" t="s">
        <v>624</v>
      </c>
      <c r="N44" s="8" t="s">
        <v>799</v>
      </c>
      <c r="O44" s="8" t="s">
        <v>58</v>
      </c>
    </row>
    <row r="45" spans="1:15" s="151" customFormat="1" ht="25.5">
      <c r="A45" s="8">
        <v>24</v>
      </c>
      <c r="B45" s="8" t="s">
        <v>53</v>
      </c>
      <c r="C45" s="770">
        <v>5235020</v>
      </c>
      <c r="D45" s="11" t="s">
        <v>824</v>
      </c>
      <c r="E45" s="12" t="s">
        <v>119</v>
      </c>
      <c r="F45" s="8">
        <v>796</v>
      </c>
      <c r="G45" s="8" t="s">
        <v>37</v>
      </c>
      <c r="H45" s="481">
        <v>2</v>
      </c>
      <c r="I45" s="8">
        <v>94</v>
      </c>
      <c r="J45" s="8" t="s">
        <v>794</v>
      </c>
      <c r="K45" s="12">
        <v>7900</v>
      </c>
      <c r="L45" s="243" t="s">
        <v>795</v>
      </c>
      <c r="M45" s="243" t="s">
        <v>624</v>
      </c>
      <c r="N45" s="8" t="s">
        <v>799</v>
      </c>
      <c r="O45" s="8" t="s">
        <v>58</v>
      </c>
    </row>
    <row r="46" spans="1:15" s="151" customFormat="1" ht="51">
      <c r="A46" s="8">
        <v>25</v>
      </c>
      <c r="B46" s="8" t="s">
        <v>53</v>
      </c>
      <c r="C46" s="770">
        <v>7421024</v>
      </c>
      <c r="D46" s="11" t="s">
        <v>825</v>
      </c>
      <c r="E46" s="12" t="s">
        <v>813</v>
      </c>
      <c r="F46" s="8">
        <v>839</v>
      </c>
      <c r="G46" s="13" t="s">
        <v>814</v>
      </c>
      <c r="H46" s="481">
        <v>1</v>
      </c>
      <c r="I46" s="8">
        <v>94</v>
      </c>
      <c r="J46" s="8" t="s">
        <v>794</v>
      </c>
      <c r="K46" s="12">
        <v>414152</v>
      </c>
      <c r="L46" s="243" t="s">
        <v>795</v>
      </c>
      <c r="M46" s="243" t="s">
        <v>624</v>
      </c>
      <c r="N46" s="8" t="s">
        <v>799</v>
      </c>
      <c r="O46" s="8" t="s">
        <v>58</v>
      </c>
    </row>
    <row r="47" spans="1:15" s="151" customFormat="1" ht="38.25">
      <c r="A47" s="8">
        <v>26</v>
      </c>
      <c r="B47" s="8" t="s">
        <v>53</v>
      </c>
      <c r="C47" s="770">
        <v>7421024</v>
      </c>
      <c r="D47" s="11" t="s">
        <v>826</v>
      </c>
      <c r="E47" s="12" t="s">
        <v>813</v>
      </c>
      <c r="F47" s="8">
        <v>839</v>
      </c>
      <c r="G47" s="13" t="s">
        <v>814</v>
      </c>
      <c r="H47" s="481">
        <v>1</v>
      </c>
      <c r="I47" s="8">
        <v>94</v>
      </c>
      <c r="J47" s="8" t="s">
        <v>794</v>
      </c>
      <c r="K47" s="12">
        <v>732203</v>
      </c>
      <c r="L47" s="243" t="s">
        <v>795</v>
      </c>
      <c r="M47" s="243" t="s">
        <v>624</v>
      </c>
      <c r="N47" s="8" t="s">
        <v>799</v>
      </c>
      <c r="O47" s="8" t="s">
        <v>58</v>
      </c>
    </row>
    <row r="48" spans="1:15" s="151" customFormat="1">
      <c r="A48" s="490"/>
      <c r="B48" s="491"/>
      <c r="C48" s="768"/>
      <c r="D48" s="492"/>
      <c r="E48" s="493"/>
      <c r="F48" s="491"/>
      <c r="G48" s="494"/>
      <c r="H48" s="495"/>
      <c r="I48" s="491"/>
      <c r="J48" s="491" t="s">
        <v>827</v>
      </c>
      <c r="K48" s="734">
        <v>10494494.42</v>
      </c>
      <c r="L48" s="496"/>
      <c r="M48" s="496"/>
      <c r="N48" s="491"/>
      <c r="O48" s="491"/>
    </row>
    <row r="49" spans="1:15" s="9" customFormat="1" ht="13.5" customHeight="1">
      <c r="A49" s="885" t="s">
        <v>29</v>
      </c>
      <c r="B49" s="886"/>
      <c r="C49" s="886"/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7"/>
    </row>
    <row r="50" spans="1:15" s="151" customFormat="1" ht="38.25">
      <c r="A50" s="8">
        <v>27</v>
      </c>
      <c r="B50" s="8" t="s">
        <v>53</v>
      </c>
      <c r="C50" s="770">
        <v>7421024</v>
      </c>
      <c r="D50" s="11" t="s">
        <v>828</v>
      </c>
      <c r="E50" s="12" t="s">
        <v>813</v>
      </c>
      <c r="F50" s="8">
        <v>839</v>
      </c>
      <c r="G50" s="13" t="s">
        <v>814</v>
      </c>
      <c r="H50" s="481">
        <v>1</v>
      </c>
      <c r="I50" s="8">
        <v>94</v>
      </c>
      <c r="J50" s="8" t="s">
        <v>794</v>
      </c>
      <c r="K50" s="12">
        <v>122000</v>
      </c>
      <c r="L50" s="243" t="s">
        <v>795</v>
      </c>
      <c r="M50" s="243" t="s">
        <v>624</v>
      </c>
      <c r="N50" s="8" t="s">
        <v>799</v>
      </c>
      <c r="O50" s="8" t="s">
        <v>58</v>
      </c>
    </row>
    <row r="51" spans="1:15" s="9" customFormat="1" ht="36" customHeight="1">
      <c r="A51" s="8">
        <v>28</v>
      </c>
      <c r="B51" s="8" t="s">
        <v>53</v>
      </c>
      <c r="C51" s="8">
        <v>2911180</v>
      </c>
      <c r="D51" s="8" t="s">
        <v>829</v>
      </c>
      <c r="E51" s="8" t="s">
        <v>793</v>
      </c>
      <c r="F51" s="8">
        <v>796</v>
      </c>
      <c r="G51" s="8" t="s">
        <v>37</v>
      </c>
      <c r="H51" s="8">
        <v>138</v>
      </c>
      <c r="I51" s="8">
        <v>94</v>
      </c>
      <c r="J51" s="8" t="s">
        <v>794</v>
      </c>
      <c r="K51" s="489">
        <v>355401</v>
      </c>
      <c r="L51" s="243" t="s">
        <v>795</v>
      </c>
      <c r="M51" s="243" t="s">
        <v>796</v>
      </c>
      <c r="N51" s="8" t="s">
        <v>799</v>
      </c>
      <c r="O51" s="8" t="s">
        <v>58</v>
      </c>
    </row>
    <row r="52" spans="1:15" s="151" customFormat="1">
      <c r="A52" s="8">
        <v>29</v>
      </c>
      <c r="B52" s="8" t="s">
        <v>53</v>
      </c>
      <c r="C52" s="770">
        <v>8500000</v>
      </c>
      <c r="D52" s="11" t="s">
        <v>831</v>
      </c>
      <c r="E52" s="8" t="s">
        <v>793</v>
      </c>
      <c r="F52" s="8">
        <v>839</v>
      </c>
      <c r="G52" s="13" t="s">
        <v>814</v>
      </c>
      <c r="H52" s="481">
        <v>1</v>
      </c>
      <c r="I52" s="8">
        <v>94</v>
      </c>
      <c r="J52" s="8" t="s">
        <v>794</v>
      </c>
      <c r="K52" s="12">
        <v>270000</v>
      </c>
      <c r="L52" s="243" t="s">
        <v>798</v>
      </c>
      <c r="M52" s="243" t="s">
        <v>798</v>
      </c>
      <c r="N52" s="8" t="s">
        <v>56</v>
      </c>
      <c r="O52" s="8" t="s">
        <v>58</v>
      </c>
    </row>
    <row r="53" spans="1:15" s="9" customFormat="1" ht="24.75" customHeight="1">
      <c r="A53" s="8">
        <v>30</v>
      </c>
      <c r="B53" s="8" t="s">
        <v>53</v>
      </c>
      <c r="C53" s="8">
        <v>2320831</v>
      </c>
      <c r="D53" s="8" t="s">
        <v>832</v>
      </c>
      <c r="E53" s="8" t="s">
        <v>793</v>
      </c>
      <c r="F53" s="8">
        <v>796</v>
      </c>
      <c r="G53" s="8" t="s">
        <v>37</v>
      </c>
      <c r="H53" s="8">
        <f>4+4</f>
        <v>8</v>
      </c>
      <c r="I53" s="8">
        <v>94</v>
      </c>
      <c r="J53" s="8" t="s">
        <v>794</v>
      </c>
      <c r="K53" s="488">
        <f>661.69+280</f>
        <v>941.69</v>
      </c>
      <c r="L53" s="243" t="s">
        <v>809</v>
      </c>
      <c r="M53" s="243" t="s">
        <v>830</v>
      </c>
      <c r="N53" s="8" t="s">
        <v>56</v>
      </c>
      <c r="O53" s="8" t="s">
        <v>58</v>
      </c>
    </row>
    <row r="54" spans="1:15" s="9" customFormat="1" ht="27.75" customHeight="1">
      <c r="A54" s="8">
        <v>31</v>
      </c>
      <c r="B54" s="8" t="s">
        <v>53</v>
      </c>
      <c r="C54" s="8">
        <v>2320831</v>
      </c>
      <c r="D54" s="8" t="s">
        <v>834</v>
      </c>
      <c r="E54" s="8" t="s">
        <v>793</v>
      </c>
      <c r="F54" s="8">
        <v>166</v>
      </c>
      <c r="G54" s="8" t="s">
        <v>45</v>
      </c>
      <c r="H54" s="8">
        <f>3+29+41</f>
        <v>73</v>
      </c>
      <c r="I54" s="8">
        <v>94</v>
      </c>
      <c r="J54" s="8" t="s">
        <v>794</v>
      </c>
      <c r="K54" s="488">
        <f>150+721+949</f>
        <v>1820</v>
      </c>
      <c r="L54" s="243" t="s">
        <v>809</v>
      </c>
      <c r="M54" s="243" t="s">
        <v>830</v>
      </c>
      <c r="N54" s="8" t="s">
        <v>56</v>
      </c>
      <c r="O54" s="8" t="s">
        <v>58</v>
      </c>
    </row>
    <row r="55" spans="1:15" s="9" customFormat="1" ht="40.5" customHeight="1">
      <c r="A55" s="8">
        <v>32</v>
      </c>
      <c r="B55" s="8" t="s">
        <v>53</v>
      </c>
      <c r="C55" s="8">
        <v>2930429</v>
      </c>
      <c r="D55" s="8" t="s">
        <v>835</v>
      </c>
      <c r="E55" s="8" t="s">
        <v>793</v>
      </c>
      <c r="F55" s="8">
        <v>796</v>
      </c>
      <c r="G55" s="8" t="s">
        <v>37</v>
      </c>
      <c r="H55" s="8">
        <v>510</v>
      </c>
      <c r="I55" s="8">
        <v>94</v>
      </c>
      <c r="J55" s="8" t="s">
        <v>794</v>
      </c>
      <c r="K55" s="8">
        <v>13958.3</v>
      </c>
      <c r="L55" s="243" t="s">
        <v>809</v>
      </c>
      <c r="M55" s="243" t="s">
        <v>830</v>
      </c>
      <c r="N55" s="8" t="s">
        <v>799</v>
      </c>
      <c r="O55" s="8" t="s">
        <v>58</v>
      </c>
    </row>
    <row r="56" spans="1:15" s="9" customFormat="1" ht="26.25" customHeight="1">
      <c r="A56" s="8">
        <v>33</v>
      </c>
      <c r="B56" s="8" t="s">
        <v>53</v>
      </c>
      <c r="C56" s="8">
        <v>3133030</v>
      </c>
      <c r="D56" s="8" t="s">
        <v>836</v>
      </c>
      <c r="E56" s="8" t="s">
        <v>793</v>
      </c>
      <c r="F56" s="8">
        <v>796</v>
      </c>
      <c r="G56" s="8" t="s">
        <v>37</v>
      </c>
      <c r="H56" s="8">
        <v>52</v>
      </c>
      <c r="I56" s="8">
        <v>94</v>
      </c>
      <c r="J56" s="8" t="s">
        <v>794</v>
      </c>
      <c r="K56" s="8">
        <v>37007.4</v>
      </c>
      <c r="L56" s="243" t="s">
        <v>809</v>
      </c>
      <c r="M56" s="243" t="s">
        <v>830</v>
      </c>
      <c r="N56" s="8" t="s">
        <v>799</v>
      </c>
      <c r="O56" s="8" t="s">
        <v>58</v>
      </c>
    </row>
    <row r="57" spans="1:15" s="9" customFormat="1" ht="13.5" customHeight="1">
      <c r="A57" s="8">
        <v>34</v>
      </c>
      <c r="B57" s="8" t="s">
        <v>53</v>
      </c>
      <c r="C57" s="8">
        <v>2714000</v>
      </c>
      <c r="D57" s="8" t="s">
        <v>837</v>
      </c>
      <c r="E57" s="8" t="s">
        <v>793</v>
      </c>
      <c r="F57" s="8">
        <v>796</v>
      </c>
      <c r="G57" s="8" t="s">
        <v>37</v>
      </c>
      <c r="H57" s="8">
        <v>76</v>
      </c>
      <c r="I57" s="8">
        <v>94</v>
      </c>
      <c r="J57" s="8" t="s">
        <v>794</v>
      </c>
      <c r="K57" s="489">
        <v>4822.47</v>
      </c>
      <c r="L57" s="243" t="s">
        <v>809</v>
      </c>
      <c r="M57" s="243" t="s">
        <v>830</v>
      </c>
      <c r="N57" s="8" t="s">
        <v>799</v>
      </c>
      <c r="O57" s="8" t="s">
        <v>58</v>
      </c>
    </row>
    <row r="58" spans="1:15" s="9" customFormat="1" ht="39" customHeight="1">
      <c r="A58" s="8">
        <v>35</v>
      </c>
      <c r="B58" s="8" t="s">
        <v>53</v>
      </c>
      <c r="C58" s="8">
        <v>4590000</v>
      </c>
      <c r="D58" s="8" t="s">
        <v>838</v>
      </c>
      <c r="E58" s="8" t="s">
        <v>793</v>
      </c>
      <c r="F58" s="8">
        <v>166</v>
      </c>
      <c r="G58" s="8" t="s">
        <v>45</v>
      </c>
      <c r="H58" s="8">
        <v>7515.95</v>
      </c>
      <c r="I58" s="8">
        <v>94</v>
      </c>
      <c r="J58" s="8" t="s">
        <v>794</v>
      </c>
      <c r="K58" s="489">
        <v>27020.21</v>
      </c>
      <c r="L58" s="243" t="s">
        <v>809</v>
      </c>
      <c r="M58" s="243" t="s">
        <v>830</v>
      </c>
      <c r="N58" s="8" t="s">
        <v>799</v>
      </c>
      <c r="O58" s="8" t="s">
        <v>58</v>
      </c>
    </row>
    <row r="59" spans="1:15" s="9" customFormat="1" ht="30" customHeight="1">
      <c r="A59" s="8">
        <v>36</v>
      </c>
      <c r="B59" s="8" t="s">
        <v>53</v>
      </c>
      <c r="C59" s="8">
        <v>3150000</v>
      </c>
      <c r="D59" s="8" t="s">
        <v>839</v>
      </c>
      <c r="E59" s="8" t="s">
        <v>793</v>
      </c>
      <c r="F59" s="8">
        <v>796</v>
      </c>
      <c r="G59" s="8" t="s">
        <v>37</v>
      </c>
      <c r="H59" s="8">
        <v>1728</v>
      </c>
      <c r="I59" s="8">
        <v>94</v>
      </c>
      <c r="J59" s="8" t="s">
        <v>794</v>
      </c>
      <c r="K59" s="8">
        <v>85325.5</v>
      </c>
      <c r="L59" s="243" t="s">
        <v>809</v>
      </c>
      <c r="M59" s="243" t="s">
        <v>830</v>
      </c>
      <c r="N59" s="8" t="s">
        <v>56</v>
      </c>
      <c r="O59" s="8" t="s">
        <v>58</v>
      </c>
    </row>
    <row r="60" spans="1:15" s="9" customFormat="1" ht="24" customHeight="1">
      <c r="A60" s="8">
        <v>37</v>
      </c>
      <c r="B60" s="8" t="s">
        <v>53</v>
      </c>
      <c r="C60" s="8">
        <v>3190330</v>
      </c>
      <c r="D60" s="8" t="s">
        <v>840</v>
      </c>
      <c r="E60" s="8" t="s">
        <v>793</v>
      </c>
      <c r="F60" s="8">
        <v>166</v>
      </c>
      <c r="G60" s="8" t="s">
        <v>45</v>
      </c>
      <c r="H60" s="8">
        <f>7.45+310</f>
        <v>317.45</v>
      </c>
      <c r="I60" s="8">
        <v>94</v>
      </c>
      <c r="J60" s="8" t="s">
        <v>794</v>
      </c>
      <c r="K60" s="489">
        <f>701.65+47239</f>
        <v>47940.65</v>
      </c>
      <c r="L60" s="243" t="s">
        <v>809</v>
      </c>
      <c r="M60" s="243" t="s">
        <v>830</v>
      </c>
      <c r="N60" s="8" t="s">
        <v>799</v>
      </c>
      <c r="O60" s="8" t="s">
        <v>58</v>
      </c>
    </row>
    <row r="61" spans="1:15" s="9" customFormat="1" ht="30.75" customHeight="1">
      <c r="A61" s="8">
        <v>38</v>
      </c>
      <c r="B61" s="8" t="s">
        <v>53</v>
      </c>
      <c r="C61" s="8">
        <v>3190330</v>
      </c>
      <c r="D61" s="8" t="s">
        <v>840</v>
      </c>
      <c r="E61" s="8" t="s">
        <v>793</v>
      </c>
      <c r="F61" s="243" t="s">
        <v>54</v>
      </c>
      <c r="G61" s="8" t="s">
        <v>802</v>
      </c>
      <c r="H61" s="8">
        <v>7080</v>
      </c>
      <c r="I61" s="8">
        <v>94</v>
      </c>
      <c r="J61" s="8" t="s">
        <v>794</v>
      </c>
      <c r="K61" s="489">
        <v>42473</v>
      </c>
      <c r="L61" s="243" t="s">
        <v>795</v>
      </c>
      <c r="M61" s="243" t="s">
        <v>830</v>
      </c>
      <c r="N61" s="8" t="s">
        <v>799</v>
      </c>
      <c r="O61" s="8" t="s">
        <v>58</v>
      </c>
    </row>
    <row r="62" spans="1:15" s="9" customFormat="1" ht="13.5" customHeight="1">
      <c r="A62" s="8">
        <v>39</v>
      </c>
      <c r="B62" s="8" t="s">
        <v>53</v>
      </c>
      <c r="C62" s="8">
        <v>2109020</v>
      </c>
      <c r="D62" s="8" t="s">
        <v>841</v>
      </c>
      <c r="E62" s="8" t="s">
        <v>793</v>
      </c>
      <c r="F62" s="8">
        <v>796</v>
      </c>
      <c r="G62" s="8" t="s">
        <v>37</v>
      </c>
      <c r="H62" s="8">
        <f>30+374+502+624+97+15+25+13+60+1</f>
        <v>1741</v>
      </c>
      <c r="I62" s="8">
        <v>94</v>
      </c>
      <c r="J62" s="8" t="s">
        <v>794</v>
      </c>
      <c r="K62" s="489">
        <f>1020+3332+1335+3693+6367+533+581+322+1879+127</f>
        <v>19189</v>
      </c>
      <c r="L62" s="243" t="s">
        <v>809</v>
      </c>
      <c r="M62" s="243" t="s">
        <v>830</v>
      </c>
      <c r="N62" s="8" t="s">
        <v>799</v>
      </c>
      <c r="O62" s="8" t="s">
        <v>58</v>
      </c>
    </row>
    <row r="63" spans="1:15" s="151" customFormat="1" ht="25.5">
      <c r="A63" s="8">
        <v>40</v>
      </c>
      <c r="B63" s="8" t="s">
        <v>53</v>
      </c>
      <c r="C63" s="770">
        <v>9430000</v>
      </c>
      <c r="D63" s="11" t="s">
        <v>842</v>
      </c>
      <c r="E63" s="12" t="s">
        <v>813</v>
      </c>
      <c r="F63" s="8">
        <v>839</v>
      </c>
      <c r="G63" s="13" t="s">
        <v>814</v>
      </c>
      <c r="H63" s="481">
        <f>1</f>
        <v>1</v>
      </c>
      <c r="I63" s="8">
        <v>94</v>
      </c>
      <c r="J63" s="8" t="s">
        <v>794</v>
      </c>
      <c r="K63" s="12">
        <v>551271.18999999994</v>
      </c>
      <c r="L63" s="243" t="s">
        <v>809</v>
      </c>
      <c r="M63" s="243" t="s">
        <v>624</v>
      </c>
      <c r="N63" s="8" t="s">
        <v>56</v>
      </c>
      <c r="O63" s="8" t="s">
        <v>58</v>
      </c>
    </row>
    <row r="64" spans="1:15" s="9" customFormat="1" ht="32.25" customHeight="1">
      <c r="A64" s="8">
        <v>41</v>
      </c>
      <c r="B64" s="8" t="s">
        <v>53</v>
      </c>
      <c r="C64" s="8">
        <v>2924694</v>
      </c>
      <c r="D64" s="8" t="s">
        <v>843</v>
      </c>
      <c r="E64" s="8" t="s">
        <v>793</v>
      </c>
      <c r="F64" s="8">
        <v>796</v>
      </c>
      <c r="G64" s="8" t="s">
        <v>37</v>
      </c>
      <c r="H64" s="8">
        <v>640</v>
      </c>
      <c r="I64" s="8">
        <v>94</v>
      </c>
      <c r="J64" s="8" t="s">
        <v>794</v>
      </c>
      <c r="K64" s="489">
        <v>61908</v>
      </c>
      <c r="L64" s="243" t="s">
        <v>809</v>
      </c>
      <c r="M64" s="243" t="s">
        <v>830</v>
      </c>
      <c r="N64" s="8" t="s">
        <v>56</v>
      </c>
      <c r="O64" s="8" t="s">
        <v>58</v>
      </c>
    </row>
    <row r="65" spans="1:51" s="151" customFormat="1" ht="25.5">
      <c r="A65" s="8">
        <v>42</v>
      </c>
      <c r="B65" s="8" t="s">
        <v>53</v>
      </c>
      <c r="C65" s="770">
        <v>8040020</v>
      </c>
      <c r="D65" s="11" t="s">
        <v>120</v>
      </c>
      <c r="E65" s="12" t="s">
        <v>119</v>
      </c>
      <c r="F65" s="8">
        <v>792</v>
      </c>
      <c r="G65" s="13" t="s">
        <v>51</v>
      </c>
      <c r="H65" s="481">
        <v>10</v>
      </c>
      <c r="I65" s="8">
        <v>94</v>
      </c>
      <c r="J65" s="8" t="s">
        <v>794</v>
      </c>
      <c r="K65" s="12">
        <v>65400</v>
      </c>
      <c r="L65" s="243" t="s">
        <v>809</v>
      </c>
      <c r="M65" s="243" t="s">
        <v>624</v>
      </c>
      <c r="N65" s="8" t="s">
        <v>799</v>
      </c>
      <c r="O65" s="8" t="s">
        <v>58</v>
      </c>
    </row>
    <row r="66" spans="1:51" s="151" customFormat="1" ht="25.5">
      <c r="A66" s="8">
        <v>43</v>
      </c>
      <c r="B66" s="8" t="s">
        <v>53</v>
      </c>
      <c r="C66" s="770">
        <v>5262650</v>
      </c>
      <c r="D66" s="11" t="s">
        <v>844</v>
      </c>
      <c r="E66" s="8" t="s">
        <v>793</v>
      </c>
      <c r="F66" s="8">
        <v>839</v>
      </c>
      <c r="G66" s="13" t="s">
        <v>814</v>
      </c>
      <c r="H66" s="481">
        <v>1</v>
      </c>
      <c r="I66" s="8">
        <v>94</v>
      </c>
      <c r="J66" s="8" t="s">
        <v>794</v>
      </c>
      <c r="K66" s="12">
        <v>8000</v>
      </c>
      <c r="L66" s="243" t="s">
        <v>798</v>
      </c>
      <c r="M66" s="243" t="s">
        <v>798</v>
      </c>
      <c r="N66" s="8" t="s">
        <v>56</v>
      </c>
      <c r="O66" s="8" t="s">
        <v>58</v>
      </c>
    </row>
    <row r="67" spans="1:51" s="151" customFormat="1">
      <c r="A67" s="8">
        <v>44</v>
      </c>
      <c r="B67" s="8" t="s">
        <v>53</v>
      </c>
      <c r="C67" s="770">
        <v>5235020</v>
      </c>
      <c r="D67" s="11" t="s">
        <v>822</v>
      </c>
      <c r="E67" s="8" t="s">
        <v>793</v>
      </c>
      <c r="F67" s="8">
        <v>796</v>
      </c>
      <c r="G67" s="8" t="s">
        <v>37</v>
      </c>
      <c r="H67" s="481">
        <v>1</v>
      </c>
      <c r="I67" s="8">
        <v>94</v>
      </c>
      <c r="J67" s="8" t="s">
        <v>794</v>
      </c>
      <c r="K67" s="12">
        <v>10500</v>
      </c>
      <c r="L67" s="243" t="s">
        <v>830</v>
      </c>
      <c r="M67" s="243" t="s">
        <v>830</v>
      </c>
      <c r="N67" s="8" t="s">
        <v>799</v>
      </c>
      <c r="O67" s="8" t="s">
        <v>58</v>
      </c>
    </row>
    <row r="68" spans="1:51" s="151" customFormat="1" ht="51">
      <c r="A68" s="8">
        <v>45</v>
      </c>
      <c r="B68" s="8" t="s">
        <v>53</v>
      </c>
      <c r="C68" s="770">
        <v>7421024</v>
      </c>
      <c r="D68" s="11" t="s">
        <v>845</v>
      </c>
      <c r="E68" s="12" t="s">
        <v>813</v>
      </c>
      <c r="F68" s="8">
        <v>839</v>
      </c>
      <c r="G68" s="13" t="s">
        <v>814</v>
      </c>
      <c r="H68" s="481">
        <f>1</f>
        <v>1</v>
      </c>
      <c r="I68" s="8">
        <v>94</v>
      </c>
      <c r="J68" s="8" t="s">
        <v>794</v>
      </c>
      <c r="K68" s="12">
        <v>127710</v>
      </c>
      <c r="L68" s="243" t="s">
        <v>830</v>
      </c>
      <c r="M68" s="243" t="s">
        <v>830</v>
      </c>
      <c r="N68" s="8" t="s">
        <v>799</v>
      </c>
      <c r="O68" s="8" t="s">
        <v>58</v>
      </c>
    </row>
    <row r="69" spans="1:51" s="151" customFormat="1" ht="51">
      <c r="A69" s="8">
        <v>46</v>
      </c>
      <c r="B69" s="8" t="s">
        <v>53</v>
      </c>
      <c r="C69" s="770">
        <v>7421024</v>
      </c>
      <c r="D69" s="11" t="s">
        <v>846</v>
      </c>
      <c r="E69" s="12" t="s">
        <v>813</v>
      </c>
      <c r="F69" s="8">
        <v>839</v>
      </c>
      <c r="G69" s="13" t="s">
        <v>814</v>
      </c>
      <c r="H69" s="481">
        <f>1</f>
        <v>1</v>
      </c>
      <c r="I69" s="8">
        <v>94</v>
      </c>
      <c r="J69" s="8" t="s">
        <v>794</v>
      </c>
      <c r="K69" s="12">
        <v>1271770</v>
      </c>
      <c r="L69" s="243" t="s">
        <v>830</v>
      </c>
      <c r="M69" s="243" t="s">
        <v>830</v>
      </c>
      <c r="N69" s="8" t="s">
        <v>799</v>
      </c>
      <c r="O69" s="8" t="s">
        <v>58</v>
      </c>
    </row>
    <row r="70" spans="1:51" s="9" customFormat="1" ht="26.25" customHeight="1">
      <c r="A70" s="8">
        <v>47</v>
      </c>
      <c r="B70" s="8" t="s">
        <v>53</v>
      </c>
      <c r="C70" s="8">
        <v>3133000</v>
      </c>
      <c r="D70" s="8" t="s">
        <v>847</v>
      </c>
      <c r="E70" s="8" t="s">
        <v>793</v>
      </c>
      <c r="F70" s="8">
        <v>166</v>
      </c>
      <c r="G70" s="8" t="s">
        <v>45</v>
      </c>
      <c r="H70" s="8">
        <v>280</v>
      </c>
      <c r="I70" s="8">
        <v>94</v>
      </c>
      <c r="J70" s="8" t="s">
        <v>794</v>
      </c>
      <c r="K70" s="8">
        <v>149940</v>
      </c>
      <c r="L70" s="243" t="s">
        <v>830</v>
      </c>
      <c r="M70" s="243" t="s">
        <v>833</v>
      </c>
      <c r="N70" s="8" t="s">
        <v>799</v>
      </c>
      <c r="O70" s="8" t="s">
        <v>58</v>
      </c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</row>
    <row r="71" spans="1:51" s="151" customFormat="1">
      <c r="A71" s="490"/>
      <c r="B71" s="491"/>
      <c r="C71" s="768"/>
      <c r="D71" s="492"/>
      <c r="E71" s="493"/>
      <c r="F71" s="491"/>
      <c r="G71" s="494"/>
      <c r="H71" s="495"/>
      <c r="I71" s="491"/>
      <c r="J71" s="491" t="s">
        <v>848</v>
      </c>
      <c r="K71" s="734">
        <v>3296593.21</v>
      </c>
      <c r="L71" s="496"/>
      <c r="M71" s="496"/>
      <c r="N71" s="491"/>
      <c r="O71" s="491"/>
    </row>
    <row r="72" spans="1:51" s="9" customFormat="1" ht="13.5" customHeight="1">
      <c r="A72" s="885" t="s">
        <v>849</v>
      </c>
      <c r="B72" s="886"/>
      <c r="C72" s="886"/>
      <c r="D72" s="886"/>
      <c r="E72" s="886"/>
      <c r="F72" s="886"/>
      <c r="G72" s="886"/>
      <c r="H72" s="886"/>
      <c r="I72" s="886"/>
      <c r="J72" s="886"/>
      <c r="K72" s="886"/>
      <c r="L72" s="886"/>
      <c r="M72" s="886"/>
      <c r="N72" s="886"/>
      <c r="O72" s="887"/>
    </row>
    <row r="73" spans="1:51" s="9" customFormat="1" ht="24.75" customHeight="1">
      <c r="A73" s="8">
        <v>48</v>
      </c>
      <c r="B73" s="8" t="s">
        <v>53</v>
      </c>
      <c r="C73" s="8">
        <v>2320341</v>
      </c>
      <c r="D73" s="8" t="s">
        <v>851</v>
      </c>
      <c r="E73" s="8" t="s">
        <v>793</v>
      </c>
      <c r="F73" s="8">
        <v>166</v>
      </c>
      <c r="G73" s="8" t="s">
        <v>45</v>
      </c>
      <c r="H73" s="8">
        <v>10000</v>
      </c>
      <c r="I73" s="8">
        <v>94</v>
      </c>
      <c r="J73" s="8" t="s">
        <v>794</v>
      </c>
      <c r="K73" s="488">
        <v>555710.67000000004</v>
      </c>
      <c r="L73" s="243" t="s">
        <v>833</v>
      </c>
      <c r="M73" s="243" t="s">
        <v>850</v>
      </c>
      <c r="N73" s="8" t="s">
        <v>56</v>
      </c>
      <c r="O73" s="8" t="s">
        <v>58</v>
      </c>
    </row>
    <row r="74" spans="1:51" s="9" customFormat="1" ht="24" customHeight="1">
      <c r="A74" s="8">
        <v>49</v>
      </c>
      <c r="B74" s="8" t="s">
        <v>53</v>
      </c>
      <c r="C74" s="8">
        <v>2320831</v>
      </c>
      <c r="D74" s="8" t="s">
        <v>852</v>
      </c>
      <c r="E74" s="8" t="s">
        <v>793</v>
      </c>
      <c r="F74" s="8">
        <v>166</v>
      </c>
      <c r="G74" s="8" t="s">
        <v>45</v>
      </c>
      <c r="H74" s="8">
        <f>3+9+2</f>
        <v>14</v>
      </c>
      <c r="I74" s="8">
        <v>94</v>
      </c>
      <c r="J74" s="8" t="s">
        <v>794</v>
      </c>
      <c r="K74" s="488">
        <v>3955.25</v>
      </c>
      <c r="L74" s="243" t="s">
        <v>833</v>
      </c>
      <c r="M74" s="243" t="s">
        <v>850</v>
      </c>
      <c r="N74" s="8" t="s">
        <v>56</v>
      </c>
      <c r="O74" s="8" t="s">
        <v>58</v>
      </c>
    </row>
    <row r="75" spans="1:51" s="9" customFormat="1" ht="24.75" customHeight="1">
      <c r="A75" s="8">
        <v>50</v>
      </c>
      <c r="B75" s="8" t="s">
        <v>53</v>
      </c>
      <c r="C75" s="8">
        <v>2911180</v>
      </c>
      <c r="D75" s="8" t="s">
        <v>2006</v>
      </c>
      <c r="E75" s="8" t="s">
        <v>793</v>
      </c>
      <c r="F75" s="8">
        <v>796</v>
      </c>
      <c r="G75" s="8" t="s">
        <v>37</v>
      </c>
      <c r="H75" s="8">
        <v>108</v>
      </c>
      <c r="I75" s="8">
        <v>94</v>
      </c>
      <c r="J75" s="8" t="s">
        <v>794</v>
      </c>
      <c r="K75" s="489">
        <v>32208</v>
      </c>
      <c r="L75" s="243" t="s">
        <v>833</v>
      </c>
      <c r="M75" s="243" t="s">
        <v>850</v>
      </c>
      <c r="N75" s="8" t="s">
        <v>799</v>
      </c>
      <c r="O75" s="8" t="s">
        <v>59</v>
      </c>
    </row>
    <row r="76" spans="1:51" s="9" customFormat="1" ht="39.75" customHeight="1">
      <c r="A76" s="8">
        <v>51</v>
      </c>
      <c r="B76" s="8" t="s">
        <v>53</v>
      </c>
      <c r="C76" s="8">
        <v>2911180</v>
      </c>
      <c r="D76" s="8" t="s">
        <v>2006</v>
      </c>
      <c r="E76" s="8" t="s">
        <v>793</v>
      </c>
      <c r="F76" s="8">
        <v>796</v>
      </c>
      <c r="G76" s="8" t="s">
        <v>37</v>
      </c>
      <c r="H76" s="8">
        <v>14</v>
      </c>
      <c r="I76" s="8">
        <v>94</v>
      </c>
      <c r="J76" s="8" t="s">
        <v>794</v>
      </c>
      <c r="K76" s="489">
        <v>12452</v>
      </c>
      <c r="L76" s="243" t="s">
        <v>833</v>
      </c>
      <c r="M76" s="243" t="s">
        <v>850</v>
      </c>
      <c r="N76" s="8" t="s">
        <v>799</v>
      </c>
      <c r="O76" s="8" t="s">
        <v>59</v>
      </c>
    </row>
    <row r="77" spans="1:51" s="9" customFormat="1" ht="36.75" customHeight="1">
      <c r="A77" s="8">
        <v>52</v>
      </c>
      <c r="B77" s="8" t="s">
        <v>53</v>
      </c>
      <c r="C77" s="8">
        <v>3130000</v>
      </c>
      <c r="D77" s="8" t="s">
        <v>2007</v>
      </c>
      <c r="E77" s="8" t="s">
        <v>793</v>
      </c>
      <c r="F77" s="243" t="s">
        <v>54</v>
      </c>
      <c r="G77" s="8" t="s">
        <v>802</v>
      </c>
      <c r="H77" s="8">
        <v>390</v>
      </c>
      <c r="I77" s="8">
        <v>94</v>
      </c>
      <c r="J77" s="8" t="s">
        <v>794</v>
      </c>
      <c r="K77" s="489">
        <v>9237</v>
      </c>
      <c r="L77" s="243" t="s">
        <v>833</v>
      </c>
      <c r="M77" s="243" t="s">
        <v>850</v>
      </c>
      <c r="N77" s="8" t="s">
        <v>56</v>
      </c>
      <c r="O77" s="8" t="s">
        <v>58</v>
      </c>
    </row>
    <row r="78" spans="1:51" s="9" customFormat="1" ht="13.5" customHeight="1">
      <c r="A78" s="8">
        <v>53</v>
      </c>
      <c r="B78" s="8" t="s">
        <v>53</v>
      </c>
      <c r="C78" s="8">
        <v>3130000</v>
      </c>
      <c r="D78" s="8" t="s">
        <v>2007</v>
      </c>
      <c r="E78" s="8" t="s">
        <v>793</v>
      </c>
      <c r="F78" s="243" t="s">
        <v>54</v>
      </c>
      <c r="G78" s="8" t="s">
        <v>802</v>
      </c>
      <c r="H78" s="8">
        <v>286</v>
      </c>
      <c r="I78" s="8">
        <v>94</v>
      </c>
      <c r="J78" s="8" t="s">
        <v>794</v>
      </c>
      <c r="K78" s="489">
        <v>451451</v>
      </c>
      <c r="L78" s="243" t="s">
        <v>833</v>
      </c>
      <c r="M78" s="243" t="s">
        <v>850</v>
      </c>
      <c r="N78" s="8" t="s">
        <v>56</v>
      </c>
      <c r="O78" s="8" t="s">
        <v>58</v>
      </c>
    </row>
    <row r="79" spans="1:51" s="9" customFormat="1" ht="28.5" customHeight="1">
      <c r="A79" s="8">
        <v>54</v>
      </c>
      <c r="B79" s="8" t="s">
        <v>53</v>
      </c>
      <c r="C79" s="8">
        <v>3130000</v>
      </c>
      <c r="D79" s="8" t="s">
        <v>853</v>
      </c>
      <c r="E79" s="8" t="s">
        <v>793</v>
      </c>
      <c r="F79" s="243" t="s">
        <v>54</v>
      </c>
      <c r="G79" s="8" t="s">
        <v>802</v>
      </c>
      <c r="H79" s="8">
        <v>275</v>
      </c>
      <c r="I79" s="8">
        <v>94</v>
      </c>
      <c r="J79" s="8" t="s">
        <v>794</v>
      </c>
      <c r="K79" s="489">
        <v>636438</v>
      </c>
      <c r="L79" s="243" t="s">
        <v>833</v>
      </c>
      <c r="M79" s="243" t="s">
        <v>850</v>
      </c>
      <c r="N79" s="8" t="s">
        <v>56</v>
      </c>
      <c r="O79" s="8" t="s">
        <v>58</v>
      </c>
    </row>
    <row r="80" spans="1:51" s="9" customFormat="1" ht="26.25" customHeight="1">
      <c r="A80" s="8">
        <v>55</v>
      </c>
      <c r="B80" s="8" t="s">
        <v>53</v>
      </c>
      <c r="C80" s="8">
        <v>2714000</v>
      </c>
      <c r="D80" s="8" t="s">
        <v>2008</v>
      </c>
      <c r="E80" s="8" t="s">
        <v>793</v>
      </c>
      <c r="F80" s="8">
        <v>166</v>
      </c>
      <c r="G80" s="8" t="s">
        <v>45</v>
      </c>
      <c r="H80" s="8">
        <v>30</v>
      </c>
      <c r="I80" s="8">
        <v>94</v>
      </c>
      <c r="J80" s="8" t="s">
        <v>794</v>
      </c>
      <c r="K80" s="489">
        <v>1652.5</v>
      </c>
      <c r="L80" s="243" t="s">
        <v>833</v>
      </c>
      <c r="M80" s="243" t="s">
        <v>850</v>
      </c>
      <c r="N80" s="8" t="s">
        <v>799</v>
      </c>
      <c r="O80" s="8" t="s">
        <v>59</v>
      </c>
    </row>
    <row r="81" spans="1:15" s="9" customFormat="1" ht="26.25" customHeight="1">
      <c r="A81" s="8">
        <v>56</v>
      </c>
      <c r="B81" s="8" t="s">
        <v>53</v>
      </c>
      <c r="C81" s="8">
        <v>2714000</v>
      </c>
      <c r="D81" s="8" t="s">
        <v>2008</v>
      </c>
      <c r="E81" s="8" t="s">
        <v>793</v>
      </c>
      <c r="F81" s="8">
        <v>166</v>
      </c>
      <c r="G81" s="8" t="s">
        <v>45</v>
      </c>
      <c r="H81" s="8">
        <v>6.2</v>
      </c>
      <c r="I81" s="8">
        <v>94</v>
      </c>
      <c r="J81" s="8" t="s">
        <v>794</v>
      </c>
      <c r="K81" s="489">
        <v>513.5</v>
      </c>
      <c r="L81" s="243" t="s">
        <v>833</v>
      </c>
      <c r="M81" s="243" t="s">
        <v>850</v>
      </c>
      <c r="N81" s="8" t="s">
        <v>799</v>
      </c>
      <c r="O81" s="8" t="s">
        <v>59</v>
      </c>
    </row>
    <row r="82" spans="1:15" s="9" customFormat="1" ht="13.5" customHeight="1">
      <c r="A82" s="8">
        <v>57</v>
      </c>
      <c r="B82" s="8" t="s">
        <v>53</v>
      </c>
      <c r="C82" s="8">
        <v>1725530</v>
      </c>
      <c r="D82" s="8" t="s">
        <v>2009</v>
      </c>
      <c r="E82" s="8" t="s">
        <v>793</v>
      </c>
      <c r="F82" s="8">
        <v>166</v>
      </c>
      <c r="G82" s="8" t="s">
        <v>45</v>
      </c>
      <c r="H82" s="8">
        <f>60+135</f>
        <v>195</v>
      </c>
      <c r="I82" s="8">
        <v>94</v>
      </c>
      <c r="J82" s="8" t="s">
        <v>794</v>
      </c>
      <c r="K82" s="489">
        <f>2644.1+5940</f>
        <v>8584.1</v>
      </c>
      <c r="L82" s="243" t="s">
        <v>833</v>
      </c>
      <c r="M82" s="243" t="s">
        <v>850</v>
      </c>
      <c r="N82" s="8" t="s">
        <v>799</v>
      </c>
      <c r="O82" s="8" t="s">
        <v>59</v>
      </c>
    </row>
    <row r="83" spans="1:15" s="9" customFormat="1" ht="13.5" customHeight="1">
      <c r="A83" s="8">
        <v>58</v>
      </c>
      <c r="B83" s="8" t="s">
        <v>53</v>
      </c>
      <c r="C83" s="8">
        <v>1725530</v>
      </c>
      <c r="D83" s="8" t="s">
        <v>2009</v>
      </c>
      <c r="E83" s="8" t="s">
        <v>793</v>
      </c>
      <c r="F83" s="8">
        <v>166</v>
      </c>
      <c r="G83" s="8" t="s">
        <v>45</v>
      </c>
      <c r="H83" s="8">
        <f>40+20+10</f>
        <v>70</v>
      </c>
      <c r="I83" s="8">
        <v>94</v>
      </c>
      <c r="J83" s="8" t="s">
        <v>794</v>
      </c>
      <c r="K83" s="489">
        <f>1760+880+440</f>
        <v>3080</v>
      </c>
      <c r="L83" s="243" t="s">
        <v>833</v>
      </c>
      <c r="M83" s="243" t="s">
        <v>850</v>
      </c>
      <c r="N83" s="8" t="s">
        <v>799</v>
      </c>
      <c r="O83" s="8" t="s">
        <v>59</v>
      </c>
    </row>
    <row r="84" spans="1:15" s="9" customFormat="1" ht="25.5" customHeight="1">
      <c r="A84" s="8">
        <v>59</v>
      </c>
      <c r="B84" s="8" t="s">
        <v>53</v>
      </c>
      <c r="C84" s="8">
        <v>1725530</v>
      </c>
      <c r="D84" s="8" t="s">
        <v>2009</v>
      </c>
      <c r="E84" s="8" t="s">
        <v>793</v>
      </c>
      <c r="F84" s="8">
        <v>166</v>
      </c>
      <c r="G84" s="8" t="s">
        <v>45</v>
      </c>
      <c r="H84" s="8">
        <f>8.7+28.3</f>
        <v>37</v>
      </c>
      <c r="I84" s="8">
        <v>94</v>
      </c>
      <c r="J84" s="8" t="s">
        <v>794</v>
      </c>
      <c r="K84" s="489">
        <f>(330.6+1075)*1.065</f>
        <v>1496.9639999999999</v>
      </c>
      <c r="L84" s="243" t="s">
        <v>833</v>
      </c>
      <c r="M84" s="243" t="s">
        <v>850</v>
      </c>
      <c r="N84" s="8" t="s">
        <v>799</v>
      </c>
      <c r="O84" s="8" t="s">
        <v>59</v>
      </c>
    </row>
    <row r="85" spans="1:15" s="9" customFormat="1" ht="37.5" customHeight="1">
      <c r="A85" s="8">
        <v>60</v>
      </c>
      <c r="B85" s="8" t="s">
        <v>53</v>
      </c>
      <c r="C85" s="8">
        <v>3133000</v>
      </c>
      <c r="D85" s="8" t="s">
        <v>853</v>
      </c>
      <c r="E85" s="8" t="s">
        <v>793</v>
      </c>
      <c r="F85" s="243" t="s">
        <v>54</v>
      </c>
      <c r="G85" s="8" t="s">
        <v>802</v>
      </c>
      <c r="H85" s="8">
        <v>630</v>
      </c>
      <c r="I85" s="8">
        <v>94</v>
      </c>
      <c r="J85" s="8" t="s">
        <v>794</v>
      </c>
      <c r="K85" s="489">
        <v>4676</v>
      </c>
      <c r="L85" s="243" t="s">
        <v>850</v>
      </c>
      <c r="M85" s="243" t="s">
        <v>2010</v>
      </c>
      <c r="N85" s="8" t="s">
        <v>56</v>
      </c>
      <c r="O85" s="8" t="s">
        <v>58</v>
      </c>
    </row>
    <row r="86" spans="1:15" s="9" customFormat="1" ht="13.5" customHeight="1">
      <c r="A86" s="8">
        <v>61</v>
      </c>
      <c r="B86" s="8" t="s">
        <v>53</v>
      </c>
      <c r="C86" s="8">
        <v>1725530</v>
      </c>
      <c r="D86" s="8" t="s">
        <v>854</v>
      </c>
      <c r="E86" s="8" t="s">
        <v>793</v>
      </c>
      <c r="F86" s="8">
        <v>166</v>
      </c>
      <c r="G86" s="8" t="s">
        <v>45</v>
      </c>
      <c r="H86" s="8">
        <v>500</v>
      </c>
      <c r="I86" s="8">
        <v>94</v>
      </c>
      <c r="J86" s="8" t="s">
        <v>794</v>
      </c>
      <c r="K86" s="489">
        <v>21805</v>
      </c>
      <c r="L86" s="243" t="s">
        <v>833</v>
      </c>
      <c r="M86" s="243" t="s">
        <v>850</v>
      </c>
      <c r="N86" s="8" t="s">
        <v>799</v>
      </c>
      <c r="O86" s="8" t="s">
        <v>58</v>
      </c>
    </row>
    <row r="87" spans="1:15" s="9" customFormat="1" ht="13.5" customHeight="1">
      <c r="A87" s="8">
        <v>62</v>
      </c>
      <c r="B87" s="8" t="s">
        <v>53</v>
      </c>
      <c r="C87" s="8">
        <v>4590000</v>
      </c>
      <c r="D87" s="8" t="s">
        <v>2011</v>
      </c>
      <c r="E87" s="8" t="s">
        <v>793</v>
      </c>
      <c r="F87" s="8">
        <v>166</v>
      </c>
      <c r="G87" s="8" t="s">
        <v>45</v>
      </c>
      <c r="H87" s="8">
        <f>184+9.9</f>
        <v>193.9</v>
      </c>
      <c r="I87" s="8">
        <v>94</v>
      </c>
      <c r="J87" s="8" t="s">
        <v>794</v>
      </c>
      <c r="K87" s="489">
        <f>12186.3+693</f>
        <v>12879.3</v>
      </c>
      <c r="L87" s="243" t="s">
        <v>833</v>
      </c>
      <c r="M87" s="243" t="s">
        <v>850</v>
      </c>
      <c r="N87" s="8" t="s">
        <v>799</v>
      </c>
      <c r="O87" s="8" t="s">
        <v>59</v>
      </c>
    </row>
    <row r="88" spans="1:15" s="9" customFormat="1" ht="23.25" customHeight="1">
      <c r="A88" s="8">
        <v>63</v>
      </c>
      <c r="B88" s="8" t="s">
        <v>53</v>
      </c>
      <c r="C88" s="8">
        <v>4590000</v>
      </c>
      <c r="D88" s="8" t="s">
        <v>2011</v>
      </c>
      <c r="E88" s="8" t="s">
        <v>793</v>
      </c>
      <c r="F88" s="8">
        <v>166</v>
      </c>
      <c r="G88" s="8" t="s">
        <v>45</v>
      </c>
      <c r="H88" s="8">
        <v>64.5</v>
      </c>
      <c r="I88" s="8">
        <v>94</v>
      </c>
      <c r="J88" s="8" t="s">
        <v>794</v>
      </c>
      <c r="K88" s="489">
        <v>3751</v>
      </c>
      <c r="L88" s="243" t="s">
        <v>833</v>
      </c>
      <c r="M88" s="243" t="s">
        <v>850</v>
      </c>
      <c r="N88" s="8" t="s">
        <v>799</v>
      </c>
      <c r="O88" s="8" t="s">
        <v>59</v>
      </c>
    </row>
    <row r="89" spans="1:15" s="9" customFormat="1" ht="24.75" customHeight="1">
      <c r="A89" s="8">
        <v>64</v>
      </c>
      <c r="B89" s="8" t="s">
        <v>53</v>
      </c>
      <c r="C89" s="8">
        <v>4590000</v>
      </c>
      <c r="D89" s="8" t="s">
        <v>2011</v>
      </c>
      <c r="E89" s="8" t="s">
        <v>793</v>
      </c>
      <c r="F89" s="8">
        <v>166</v>
      </c>
      <c r="G89" s="8" t="s">
        <v>45</v>
      </c>
      <c r="H89" s="8">
        <f>27.2+20.4</f>
        <v>47.599999999999994</v>
      </c>
      <c r="I89" s="8">
        <v>94</v>
      </c>
      <c r="J89" s="8" t="s">
        <v>794</v>
      </c>
      <c r="K89" s="489">
        <f>(1175.8+820)*1.065</f>
        <v>2125.527</v>
      </c>
      <c r="L89" s="243" t="s">
        <v>833</v>
      </c>
      <c r="M89" s="243" t="s">
        <v>850</v>
      </c>
      <c r="N89" s="8" t="s">
        <v>799</v>
      </c>
      <c r="O89" s="8" t="s">
        <v>59</v>
      </c>
    </row>
    <row r="90" spans="1:15" s="9" customFormat="1" ht="30.75" customHeight="1">
      <c r="A90" s="8">
        <v>65</v>
      </c>
      <c r="B90" s="8" t="s">
        <v>53</v>
      </c>
      <c r="C90" s="8">
        <v>2429119</v>
      </c>
      <c r="D90" s="8" t="s">
        <v>2012</v>
      </c>
      <c r="E90" s="8" t="s">
        <v>793</v>
      </c>
      <c r="F90" s="8">
        <v>166</v>
      </c>
      <c r="G90" s="8" t="s">
        <v>45</v>
      </c>
      <c r="H90" s="8">
        <f>173.75+255</f>
        <v>428.75</v>
      </c>
      <c r="I90" s="8">
        <v>94</v>
      </c>
      <c r="J90" s="8" t="s">
        <v>794</v>
      </c>
      <c r="K90" s="489">
        <f>12079.1+15330</f>
        <v>27409.1</v>
      </c>
      <c r="L90" s="243" t="s">
        <v>833</v>
      </c>
      <c r="M90" s="243" t="s">
        <v>850</v>
      </c>
      <c r="N90" s="8" t="s">
        <v>56</v>
      </c>
      <c r="O90" s="8" t="s">
        <v>58</v>
      </c>
    </row>
    <row r="91" spans="1:15" s="9" customFormat="1" ht="13.5" customHeight="1">
      <c r="A91" s="8">
        <v>66</v>
      </c>
      <c r="B91" s="8" t="s">
        <v>53</v>
      </c>
      <c r="C91" s="8">
        <v>2429119</v>
      </c>
      <c r="D91" s="8" t="s">
        <v>2012</v>
      </c>
      <c r="E91" s="8" t="s">
        <v>793</v>
      </c>
      <c r="F91" s="8">
        <v>166</v>
      </c>
      <c r="G91" s="8" t="s">
        <v>45</v>
      </c>
      <c r="H91" s="8">
        <v>8.9600000000000009</v>
      </c>
      <c r="I91" s="8">
        <v>94</v>
      </c>
      <c r="J91" s="8" t="s">
        <v>794</v>
      </c>
      <c r="K91" s="489">
        <v>990.8</v>
      </c>
      <c r="L91" s="243" t="s">
        <v>833</v>
      </c>
      <c r="M91" s="243" t="s">
        <v>850</v>
      </c>
      <c r="N91" s="8" t="s">
        <v>56</v>
      </c>
      <c r="O91" s="8" t="s">
        <v>58</v>
      </c>
    </row>
    <row r="92" spans="1:15" s="151" customFormat="1" ht="51.75" customHeight="1">
      <c r="A92" s="8">
        <v>67</v>
      </c>
      <c r="B92" s="8" t="s">
        <v>53</v>
      </c>
      <c r="C92" s="8">
        <v>2429119</v>
      </c>
      <c r="D92" s="8" t="s">
        <v>855</v>
      </c>
      <c r="E92" s="8" t="s">
        <v>793</v>
      </c>
      <c r="F92" s="8">
        <v>166</v>
      </c>
      <c r="G92" s="8" t="s">
        <v>45</v>
      </c>
      <c r="H92" s="8">
        <v>5</v>
      </c>
      <c r="I92" s="8">
        <v>94</v>
      </c>
      <c r="J92" s="8" t="s">
        <v>794</v>
      </c>
      <c r="K92" s="8">
        <v>1601.7</v>
      </c>
      <c r="L92" s="243" t="s">
        <v>833</v>
      </c>
      <c r="M92" s="243" t="s">
        <v>850</v>
      </c>
      <c r="N92" s="8" t="s">
        <v>799</v>
      </c>
      <c r="O92" s="8" t="s">
        <v>58</v>
      </c>
    </row>
    <row r="93" spans="1:15" s="151" customFormat="1" ht="51" customHeight="1">
      <c r="A93" s="8">
        <v>68</v>
      </c>
      <c r="B93" s="8" t="s">
        <v>53</v>
      </c>
      <c r="C93" s="8">
        <v>3150000</v>
      </c>
      <c r="D93" s="8" t="s">
        <v>2013</v>
      </c>
      <c r="E93" s="8" t="s">
        <v>793</v>
      </c>
      <c r="F93" s="8">
        <v>796</v>
      </c>
      <c r="G93" s="8" t="s">
        <v>37</v>
      </c>
      <c r="H93" s="8">
        <f>675+183+304</f>
        <v>1162</v>
      </c>
      <c r="I93" s="8">
        <v>94</v>
      </c>
      <c r="J93" s="8" t="s">
        <v>794</v>
      </c>
      <c r="K93" s="489">
        <f>56446.4+5736+4156</f>
        <v>66338.399999999994</v>
      </c>
      <c r="L93" s="243" t="s">
        <v>833</v>
      </c>
      <c r="M93" s="243" t="s">
        <v>850</v>
      </c>
      <c r="N93" s="8" t="s">
        <v>56</v>
      </c>
      <c r="O93" s="8" t="s">
        <v>58</v>
      </c>
    </row>
    <row r="94" spans="1:15" s="151" customFormat="1" ht="37.5" customHeight="1">
      <c r="A94" s="8">
        <v>69</v>
      </c>
      <c r="B94" s="8" t="s">
        <v>53</v>
      </c>
      <c r="C94" s="8">
        <v>3150000</v>
      </c>
      <c r="D94" s="8" t="s">
        <v>2013</v>
      </c>
      <c r="E94" s="8" t="s">
        <v>793</v>
      </c>
      <c r="F94" s="8">
        <v>796</v>
      </c>
      <c r="G94" s="8" t="s">
        <v>37</v>
      </c>
      <c r="H94" s="8">
        <f>325+410</f>
        <v>735</v>
      </c>
      <c r="I94" s="8">
        <v>94</v>
      </c>
      <c r="J94" s="8" t="s">
        <v>794</v>
      </c>
      <c r="K94" s="489">
        <f>11152+4090</f>
        <v>15242</v>
      </c>
      <c r="L94" s="243" t="s">
        <v>833</v>
      </c>
      <c r="M94" s="243" t="s">
        <v>850</v>
      </c>
      <c r="N94" s="8" t="s">
        <v>56</v>
      </c>
      <c r="O94" s="8" t="s">
        <v>58</v>
      </c>
    </row>
    <row r="95" spans="1:15" s="151" customFormat="1" ht="39.75" customHeight="1">
      <c r="A95" s="8">
        <v>70</v>
      </c>
      <c r="B95" s="8" t="s">
        <v>53</v>
      </c>
      <c r="C95" s="8">
        <v>3150000</v>
      </c>
      <c r="D95" s="8" t="s">
        <v>856</v>
      </c>
      <c r="E95" s="8" t="s">
        <v>793</v>
      </c>
      <c r="F95" s="8">
        <v>796</v>
      </c>
      <c r="G95" s="8" t="s">
        <v>37</v>
      </c>
      <c r="H95" s="8">
        <v>20</v>
      </c>
      <c r="I95" s="8">
        <v>94</v>
      </c>
      <c r="J95" s="8" t="s">
        <v>794</v>
      </c>
      <c r="K95" s="8">
        <v>8803.4</v>
      </c>
      <c r="L95" s="243" t="s">
        <v>833</v>
      </c>
      <c r="M95" s="243" t="s">
        <v>850</v>
      </c>
      <c r="N95" s="8" t="s">
        <v>56</v>
      </c>
      <c r="O95" s="8" t="s">
        <v>58</v>
      </c>
    </row>
    <row r="96" spans="1:15" s="151" customFormat="1" ht="51" customHeight="1">
      <c r="A96" s="8">
        <v>71</v>
      </c>
      <c r="B96" s="8" t="s">
        <v>53</v>
      </c>
      <c r="C96" s="8">
        <v>3190330</v>
      </c>
      <c r="D96" s="8" t="s">
        <v>857</v>
      </c>
      <c r="E96" s="8" t="s">
        <v>793</v>
      </c>
      <c r="F96" s="8">
        <v>166</v>
      </c>
      <c r="G96" s="8" t="s">
        <v>45</v>
      </c>
      <c r="H96" s="8">
        <v>457.6</v>
      </c>
      <c r="I96" s="8">
        <v>94</v>
      </c>
      <c r="J96" s="8" t="s">
        <v>794</v>
      </c>
      <c r="K96" s="489">
        <v>97581.31</v>
      </c>
      <c r="L96" s="243" t="s">
        <v>833</v>
      </c>
      <c r="M96" s="243" t="s">
        <v>850</v>
      </c>
      <c r="N96" s="8" t="s">
        <v>799</v>
      </c>
      <c r="O96" s="8" t="s">
        <v>58</v>
      </c>
    </row>
    <row r="97" spans="1:15" s="151" customFormat="1" ht="51" customHeight="1">
      <c r="A97" s="8">
        <v>72</v>
      </c>
      <c r="B97" s="8" t="s">
        <v>53</v>
      </c>
      <c r="C97" s="8">
        <v>3190330</v>
      </c>
      <c r="D97" s="8" t="s">
        <v>857</v>
      </c>
      <c r="E97" s="8" t="s">
        <v>793</v>
      </c>
      <c r="F97" s="243" t="s">
        <v>54</v>
      </c>
      <c r="G97" s="8" t="s">
        <v>802</v>
      </c>
      <c r="H97" s="8">
        <v>400</v>
      </c>
      <c r="I97" s="8">
        <v>94</v>
      </c>
      <c r="J97" s="8" t="s">
        <v>794</v>
      </c>
      <c r="K97" s="489">
        <v>2869.49</v>
      </c>
      <c r="L97" s="243" t="s">
        <v>795</v>
      </c>
      <c r="M97" s="243" t="s">
        <v>796</v>
      </c>
      <c r="N97" s="8" t="s">
        <v>799</v>
      </c>
      <c r="O97" s="8" t="s">
        <v>58</v>
      </c>
    </row>
    <row r="98" spans="1:15" s="151" customFormat="1" ht="33.75" customHeight="1">
      <c r="A98" s="8">
        <v>73</v>
      </c>
      <c r="B98" s="8" t="s">
        <v>53</v>
      </c>
      <c r="C98" s="829">
        <v>9430000</v>
      </c>
      <c r="D98" s="11" t="s">
        <v>858</v>
      </c>
      <c r="E98" s="12" t="s">
        <v>813</v>
      </c>
      <c r="F98" s="8">
        <v>839</v>
      </c>
      <c r="G98" s="13" t="s">
        <v>814</v>
      </c>
      <c r="H98" s="481">
        <v>4</v>
      </c>
      <c r="I98" s="8">
        <v>94</v>
      </c>
      <c r="J98" s="8" t="s">
        <v>794</v>
      </c>
      <c r="K98" s="12">
        <v>576399</v>
      </c>
      <c r="L98" s="243" t="s">
        <v>833</v>
      </c>
      <c r="M98" s="243" t="s">
        <v>624</v>
      </c>
      <c r="N98" s="8" t="s">
        <v>56</v>
      </c>
      <c r="O98" s="8" t="s">
        <v>58</v>
      </c>
    </row>
    <row r="99" spans="1:15" s="151" customFormat="1" ht="33.75" customHeight="1">
      <c r="A99" s="8">
        <v>74</v>
      </c>
      <c r="B99" s="8" t="s">
        <v>53</v>
      </c>
      <c r="C99" s="829">
        <v>9430000</v>
      </c>
      <c r="D99" s="11" t="s">
        <v>859</v>
      </c>
      <c r="E99" s="12" t="s">
        <v>813</v>
      </c>
      <c r="F99" s="8">
        <v>839</v>
      </c>
      <c r="G99" s="13" t="s">
        <v>814</v>
      </c>
      <c r="H99" s="481">
        <v>4</v>
      </c>
      <c r="I99" s="8">
        <v>94</v>
      </c>
      <c r="J99" s="8" t="s">
        <v>794</v>
      </c>
      <c r="K99" s="12">
        <v>3003781</v>
      </c>
      <c r="L99" s="243" t="s">
        <v>833</v>
      </c>
      <c r="M99" s="243" t="s">
        <v>624</v>
      </c>
      <c r="N99" s="8" t="s">
        <v>56</v>
      </c>
      <c r="O99" s="8" t="s">
        <v>58</v>
      </c>
    </row>
    <row r="100" spans="1:15" s="151" customFormat="1" ht="33.75" customHeight="1">
      <c r="A100" s="8">
        <v>75</v>
      </c>
      <c r="B100" s="8" t="s">
        <v>53</v>
      </c>
      <c r="C100" s="8"/>
      <c r="D100" s="8" t="s">
        <v>2014</v>
      </c>
      <c r="E100" s="12" t="s">
        <v>813</v>
      </c>
      <c r="F100" s="8">
        <v>839</v>
      </c>
      <c r="G100" s="13" t="s">
        <v>814</v>
      </c>
      <c r="H100" s="8">
        <v>1</v>
      </c>
      <c r="I100" s="8">
        <v>94</v>
      </c>
      <c r="J100" s="8" t="s">
        <v>794</v>
      </c>
      <c r="K100" s="8">
        <v>204560.75</v>
      </c>
      <c r="L100" s="243" t="s">
        <v>2010</v>
      </c>
      <c r="M100" s="243" t="s">
        <v>2015</v>
      </c>
      <c r="N100" s="8" t="s">
        <v>56</v>
      </c>
      <c r="O100" s="8" t="s">
        <v>58</v>
      </c>
    </row>
    <row r="101" spans="1:15" s="151" customFormat="1" ht="33.75" customHeight="1">
      <c r="A101" s="8">
        <v>76</v>
      </c>
      <c r="B101" s="851" t="s">
        <v>53</v>
      </c>
      <c r="C101" s="1178"/>
      <c r="D101" s="1179" t="s">
        <v>2016</v>
      </c>
      <c r="E101" s="1180" t="s">
        <v>813</v>
      </c>
      <c r="F101" s="851">
        <v>839</v>
      </c>
      <c r="G101" s="1181" t="s">
        <v>814</v>
      </c>
      <c r="H101" s="851">
        <v>1</v>
      </c>
      <c r="I101" s="851">
        <v>94</v>
      </c>
      <c r="J101" s="851" t="s">
        <v>794</v>
      </c>
      <c r="K101" s="852">
        <v>450000</v>
      </c>
      <c r="L101" s="1182" t="s">
        <v>850</v>
      </c>
      <c r="M101" s="1182" t="s">
        <v>850</v>
      </c>
      <c r="N101" s="851" t="s">
        <v>56</v>
      </c>
      <c r="O101" s="851" t="s">
        <v>58</v>
      </c>
    </row>
    <row r="102" spans="1:15" s="151" customFormat="1" ht="33.75" customHeight="1">
      <c r="A102" s="8">
        <v>77</v>
      </c>
      <c r="B102" s="851" t="s">
        <v>53</v>
      </c>
      <c r="C102" s="852"/>
      <c r="D102" s="1183" t="s">
        <v>2017</v>
      </c>
      <c r="E102" s="1180" t="s">
        <v>813</v>
      </c>
      <c r="F102" s="851">
        <v>839</v>
      </c>
      <c r="G102" s="1181" t="s">
        <v>814</v>
      </c>
      <c r="H102" s="851">
        <v>1</v>
      </c>
      <c r="I102" s="851">
        <v>94</v>
      </c>
      <c r="J102" s="851" t="s">
        <v>794</v>
      </c>
      <c r="K102" s="852">
        <v>413559.32</v>
      </c>
      <c r="L102" s="243" t="s">
        <v>2010</v>
      </c>
      <c r="M102" s="243" t="s">
        <v>2018</v>
      </c>
      <c r="N102" s="851" t="s">
        <v>56</v>
      </c>
      <c r="O102" s="851" t="s">
        <v>58</v>
      </c>
    </row>
    <row r="103" spans="1:15" s="151" customFormat="1" ht="33.75" customHeight="1">
      <c r="A103" s="8">
        <v>78</v>
      </c>
      <c r="B103" s="851" t="s">
        <v>53</v>
      </c>
      <c r="C103" s="852"/>
      <c r="D103" s="1183" t="s">
        <v>2019</v>
      </c>
      <c r="E103" s="1180" t="s">
        <v>813</v>
      </c>
      <c r="F103" s="851">
        <v>839</v>
      </c>
      <c r="G103" s="1181" t="s">
        <v>814</v>
      </c>
      <c r="H103" s="851">
        <v>1</v>
      </c>
      <c r="I103" s="851">
        <v>94</v>
      </c>
      <c r="J103" s="851" t="s">
        <v>794</v>
      </c>
      <c r="K103" s="852">
        <v>1995656.78</v>
      </c>
      <c r="L103" s="243" t="s">
        <v>2010</v>
      </c>
      <c r="M103" s="243" t="s">
        <v>2018</v>
      </c>
      <c r="N103" s="851" t="s">
        <v>56</v>
      </c>
      <c r="O103" s="851" t="s">
        <v>58</v>
      </c>
    </row>
    <row r="104" spans="1:15" s="151" customFormat="1" ht="33.75" customHeight="1">
      <c r="A104" s="8">
        <v>79</v>
      </c>
      <c r="B104" s="851" t="s">
        <v>53</v>
      </c>
      <c r="C104" s="852"/>
      <c r="D104" s="1183" t="s">
        <v>2020</v>
      </c>
      <c r="E104" s="8" t="s">
        <v>793</v>
      </c>
      <c r="F104" s="8">
        <v>796</v>
      </c>
      <c r="G104" s="8" t="s">
        <v>37</v>
      </c>
      <c r="H104" s="851">
        <v>2</v>
      </c>
      <c r="I104" s="851">
        <v>94</v>
      </c>
      <c r="J104" s="851" t="s">
        <v>794</v>
      </c>
      <c r="K104" s="852">
        <v>1396578.81</v>
      </c>
      <c r="L104" s="243" t="s">
        <v>850</v>
      </c>
      <c r="M104" s="243" t="s">
        <v>2021</v>
      </c>
      <c r="N104" s="851" t="s">
        <v>56</v>
      </c>
      <c r="O104" s="851" t="s">
        <v>58</v>
      </c>
    </row>
    <row r="105" spans="1:15" s="151" customFormat="1" ht="33.75" customHeight="1">
      <c r="A105" s="8">
        <v>80</v>
      </c>
      <c r="B105" s="851" t="s">
        <v>53</v>
      </c>
      <c r="C105" s="852"/>
      <c r="D105" s="1183" t="s">
        <v>2022</v>
      </c>
      <c r="E105" s="8" t="s">
        <v>793</v>
      </c>
      <c r="F105" s="8">
        <v>796</v>
      </c>
      <c r="G105" s="8" t="s">
        <v>37</v>
      </c>
      <c r="H105" s="851">
        <v>1</v>
      </c>
      <c r="I105" s="851">
        <v>94</v>
      </c>
      <c r="J105" s="851" t="s">
        <v>794</v>
      </c>
      <c r="K105" s="852">
        <v>1643847.46</v>
      </c>
      <c r="L105" s="243" t="s">
        <v>850</v>
      </c>
      <c r="M105" s="243" t="s">
        <v>2021</v>
      </c>
      <c r="N105" s="851" t="s">
        <v>56</v>
      </c>
      <c r="O105" s="851" t="s">
        <v>58</v>
      </c>
    </row>
    <row r="106" spans="1:15" s="151" customFormat="1" ht="33.75" customHeight="1">
      <c r="A106" s="8">
        <v>81</v>
      </c>
      <c r="B106" s="851" t="s">
        <v>53</v>
      </c>
      <c r="D106" s="1183" t="s">
        <v>2023</v>
      </c>
      <c r="E106" s="1180" t="s">
        <v>813</v>
      </c>
      <c r="F106" s="851">
        <v>839</v>
      </c>
      <c r="G106" s="1181" t="s">
        <v>814</v>
      </c>
      <c r="H106" s="851">
        <v>1</v>
      </c>
      <c r="I106" s="851">
        <v>94</v>
      </c>
      <c r="J106" s="851" t="s">
        <v>794</v>
      </c>
      <c r="K106" s="852">
        <v>146207.47</v>
      </c>
      <c r="L106" s="243" t="s">
        <v>2010</v>
      </c>
      <c r="M106" s="243" t="s">
        <v>2024</v>
      </c>
      <c r="N106" s="851" t="s">
        <v>56</v>
      </c>
      <c r="O106" s="851" t="s">
        <v>58</v>
      </c>
    </row>
    <row r="107" spans="1:15" s="151" customFormat="1">
      <c r="A107" s="852"/>
      <c r="B107" s="491"/>
      <c r="C107" s="828"/>
      <c r="D107" s="492"/>
      <c r="E107" s="493"/>
      <c r="F107" s="491"/>
      <c r="G107" s="494"/>
      <c r="H107" s="495"/>
      <c r="I107" s="491"/>
      <c r="J107" s="491" t="s">
        <v>860</v>
      </c>
      <c r="K107" s="734">
        <f>SUM(K73:K106)</f>
        <v>11813442.601000002</v>
      </c>
      <c r="L107" s="496"/>
      <c r="M107" s="496"/>
      <c r="N107" s="491"/>
      <c r="O107" s="491"/>
    </row>
    <row r="108" spans="1:15" s="151" customFormat="1" ht="12.75" customHeight="1">
      <c r="A108" s="885" t="s">
        <v>34</v>
      </c>
      <c r="B108" s="886"/>
      <c r="C108" s="886"/>
      <c r="D108" s="886"/>
      <c r="E108" s="886"/>
      <c r="F108" s="886"/>
      <c r="G108" s="886"/>
      <c r="H108" s="886"/>
      <c r="I108" s="886"/>
      <c r="J108" s="886"/>
      <c r="K108" s="886"/>
      <c r="L108" s="886"/>
      <c r="M108" s="886"/>
      <c r="N108" s="886"/>
      <c r="O108" s="887"/>
    </row>
    <row r="109" spans="1:15" s="9" customFormat="1" ht="26.25" customHeight="1">
      <c r="A109" s="8">
        <v>82</v>
      </c>
      <c r="B109" s="8" t="s">
        <v>53</v>
      </c>
      <c r="C109" s="8">
        <v>2320831</v>
      </c>
      <c r="D109" s="8" t="s">
        <v>861</v>
      </c>
      <c r="E109" s="8" t="s">
        <v>793</v>
      </c>
      <c r="F109" s="8">
        <v>166</v>
      </c>
      <c r="G109" s="8" t="s">
        <v>45</v>
      </c>
      <c r="H109" s="8">
        <v>550</v>
      </c>
      <c r="I109" s="8">
        <v>94</v>
      </c>
      <c r="J109" s="8" t="s">
        <v>794</v>
      </c>
      <c r="K109" s="488">
        <v>27590</v>
      </c>
      <c r="L109" s="243" t="s">
        <v>862</v>
      </c>
      <c r="M109" s="243" t="s">
        <v>863</v>
      </c>
      <c r="N109" s="8" t="s">
        <v>56</v>
      </c>
      <c r="O109" s="8" t="s">
        <v>58</v>
      </c>
    </row>
    <row r="110" spans="1:15" s="9" customFormat="1" ht="25.5" customHeight="1">
      <c r="A110" s="8">
        <v>83</v>
      </c>
      <c r="B110" s="8" t="s">
        <v>53</v>
      </c>
      <c r="C110" s="8">
        <v>2320341</v>
      </c>
      <c r="D110" s="8" t="s">
        <v>864</v>
      </c>
      <c r="E110" s="8" t="s">
        <v>793</v>
      </c>
      <c r="F110" s="8">
        <v>166</v>
      </c>
      <c r="G110" s="8" t="s">
        <v>45</v>
      </c>
      <c r="H110" s="8">
        <v>100</v>
      </c>
      <c r="I110" s="8">
        <v>94</v>
      </c>
      <c r="J110" s="8" t="s">
        <v>794</v>
      </c>
      <c r="K110" s="488">
        <v>8267</v>
      </c>
      <c r="L110" s="243" t="s">
        <v>862</v>
      </c>
      <c r="M110" s="243" t="s">
        <v>863</v>
      </c>
      <c r="N110" s="8" t="s">
        <v>56</v>
      </c>
      <c r="O110" s="8" t="s">
        <v>58</v>
      </c>
    </row>
    <row r="111" spans="1:15" s="9" customFormat="1" ht="37.5" customHeight="1">
      <c r="A111" s="8">
        <v>84</v>
      </c>
      <c r="B111" s="8" t="s">
        <v>53</v>
      </c>
      <c r="C111" s="8">
        <v>2911180</v>
      </c>
      <c r="D111" s="8" t="s">
        <v>865</v>
      </c>
      <c r="E111" s="8" t="s">
        <v>793</v>
      </c>
      <c r="F111" s="8">
        <v>796</v>
      </c>
      <c r="G111" s="8" t="s">
        <v>37</v>
      </c>
      <c r="H111" s="8">
        <v>7</v>
      </c>
      <c r="I111" s="8">
        <v>94</v>
      </c>
      <c r="J111" s="8" t="s">
        <v>794</v>
      </c>
      <c r="K111" s="488">
        <v>4700</v>
      </c>
      <c r="L111" s="243" t="s">
        <v>862</v>
      </c>
      <c r="M111" s="243" t="s">
        <v>863</v>
      </c>
      <c r="N111" s="8" t="s">
        <v>56</v>
      </c>
      <c r="O111" s="8" t="s">
        <v>58</v>
      </c>
    </row>
    <row r="112" spans="1:15" s="9" customFormat="1" ht="36" customHeight="1">
      <c r="A112" s="8">
        <v>85</v>
      </c>
      <c r="B112" s="8" t="s">
        <v>53</v>
      </c>
      <c r="C112" s="8">
        <v>2893010</v>
      </c>
      <c r="D112" s="8" t="s">
        <v>866</v>
      </c>
      <c r="E112" s="8" t="s">
        <v>793</v>
      </c>
      <c r="F112" s="8">
        <v>796</v>
      </c>
      <c r="G112" s="8" t="s">
        <v>37</v>
      </c>
      <c r="H112" s="8">
        <v>69</v>
      </c>
      <c r="I112" s="8">
        <v>94</v>
      </c>
      <c r="J112" s="8" t="s">
        <v>794</v>
      </c>
      <c r="K112" s="489">
        <v>17055</v>
      </c>
      <c r="L112" s="243" t="s">
        <v>862</v>
      </c>
      <c r="M112" s="243" t="s">
        <v>863</v>
      </c>
      <c r="N112" s="8" t="s">
        <v>56</v>
      </c>
      <c r="O112" s="8" t="s">
        <v>58</v>
      </c>
    </row>
    <row r="113" spans="1:15" s="9" customFormat="1" ht="13.5" customHeight="1">
      <c r="A113" s="8">
        <v>86</v>
      </c>
      <c r="B113" s="8" t="s">
        <v>53</v>
      </c>
      <c r="C113" s="8">
        <v>2930429</v>
      </c>
      <c r="D113" s="8" t="s">
        <v>867</v>
      </c>
      <c r="E113" s="8" t="s">
        <v>793</v>
      </c>
      <c r="F113" s="8">
        <v>796</v>
      </c>
      <c r="G113" s="8" t="s">
        <v>37</v>
      </c>
      <c r="H113" s="9">
        <v>18</v>
      </c>
      <c r="I113" s="8">
        <v>94</v>
      </c>
      <c r="J113" s="8" t="s">
        <v>794</v>
      </c>
      <c r="K113" s="489">
        <v>500</v>
      </c>
      <c r="L113" s="243" t="s">
        <v>862</v>
      </c>
      <c r="M113" s="243" t="s">
        <v>863</v>
      </c>
      <c r="N113" s="8" t="s">
        <v>799</v>
      </c>
      <c r="O113" s="8" t="s">
        <v>58</v>
      </c>
    </row>
    <row r="114" spans="1:15" s="9" customFormat="1" ht="28.5" customHeight="1">
      <c r="A114" s="8">
        <v>87</v>
      </c>
      <c r="B114" s="8" t="s">
        <v>53</v>
      </c>
      <c r="C114" s="8">
        <v>2930429</v>
      </c>
      <c r="D114" s="8" t="s">
        <v>2025</v>
      </c>
      <c r="E114" s="8" t="s">
        <v>793</v>
      </c>
      <c r="F114" s="8">
        <v>796</v>
      </c>
      <c r="G114" s="8" t="s">
        <v>37</v>
      </c>
      <c r="H114" s="8">
        <f>131+36</f>
        <v>167</v>
      </c>
      <c r="I114" s="8">
        <v>94</v>
      </c>
      <c r="J114" s="8" t="s">
        <v>794</v>
      </c>
      <c r="K114" s="489">
        <f>2899.7+3873</f>
        <v>6772.7</v>
      </c>
      <c r="L114" s="243" t="s">
        <v>862</v>
      </c>
      <c r="M114" s="243" t="s">
        <v>863</v>
      </c>
      <c r="N114" s="8" t="s">
        <v>799</v>
      </c>
      <c r="O114" s="8" t="s">
        <v>58</v>
      </c>
    </row>
    <row r="115" spans="1:15" s="9" customFormat="1" ht="15.75" customHeight="1">
      <c r="A115" s="8">
        <v>88</v>
      </c>
      <c r="B115" s="8" t="s">
        <v>53</v>
      </c>
      <c r="C115" s="8">
        <v>2930429</v>
      </c>
      <c r="D115" s="8" t="s">
        <v>2025</v>
      </c>
      <c r="E115" s="8" t="s">
        <v>793</v>
      </c>
      <c r="F115" s="8">
        <v>796</v>
      </c>
      <c r="G115" s="8" t="s">
        <v>37</v>
      </c>
      <c r="H115" s="8">
        <v>60</v>
      </c>
      <c r="I115" s="8">
        <v>94</v>
      </c>
      <c r="J115" s="8" t="s">
        <v>794</v>
      </c>
      <c r="K115" s="489">
        <v>563</v>
      </c>
      <c r="L115" s="243" t="s">
        <v>862</v>
      </c>
      <c r="M115" s="243" t="s">
        <v>863</v>
      </c>
      <c r="N115" s="8" t="s">
        <v>799</v>
      </c>
      <c r="O115" s="8" t="s">
        <v>58</v>
      </c>
    </row>
    <row r="116" spans="1:15" s="9" customFormat="1" ht="13.5" customHeight="1">
      <c r="A116" s="8">
        <v>89</v>
      </c>
      <c r="B116" s="8" t="s">
        <v>53</v>
      </c>
      <c r="C116" s="8">
        <v>3133030</v>
      </c>
      <c r="D116" s="8" t="s">
        <v>868</v>
      </c>
      <c r="E116" s="8" t="s">
        <v>793</v>
      </c>
      <c r="F116" s="8">
        <v>796</v>
      </c>
      <c r="G116" s="8" t="s">
        <v>37</v>
      </c>
      <c r="H116" s="8">
        <v>16</v>
      </c>
      <c r="I116" s="8">
        <v>94</v>
      </c>
      <c r="J116" s="8" t="s">
        <v>794</v>
      </c>
      <c r="K116" s="8">
        <v>26145</v>
      </c>
      <c r="L116" s="243" t="s">
        <v>862</v>
      </c>
      <c r="M116" s="243" t="s">
        <v>863</v>
      </c>
      <c r="N116" s="8" t="s">
        <v>799</v>
      </c>
      <c r="O116" s="8" t="s">
        <v>58</v>
      </c>
    </row>
    <row r="117" spans="1:15" s="9" customFormat="1" ht="13.5" customHeight="1">
      <c r="A117" s="8">
        <v>90</v>
      </c>
      <c r="B117" s="8" t="s">
        <v>53</v>
      </c>
      <c r="C117" s="8">
        <v>3133030</v>
      </c>
      <c r="D117" s="8" t="s">
        <v>2026</v>
      </c>
      <c r="E117" s="8" t="s">
        <v>793</v>
      </c>
      <c r="F117" s="8">
        <v>796</v>
      </c>
      <c r="G117" s="8" t="s">
        <v>37</v>
      </c>
      <c r="H117" s="8">
        <v>16</v>
      </c>
      <c r="I117" s="8">
        <v>94</v>
      </c>
      <c r="J117" s="8" t="s">
        <v>794</v>
      </c>
      <c r="K117" s="489">
        <v>28852</v>
      </c>
      <c r="L117" s="243" t="s">
        <v>862</v>
      </c>
      <c r="M117" s="243" t="s">
        <v>863</v>
      </c>
      <c r="N117" s="8" t="s">
        <v>799</v>
      </c>
      <c r="O117" s="8" t="s">
        <v>58</v>
      </c>
    </row>
    <row r="118" spans="1:15" s="9" customFormat="1" ht="15.75" customHeight="1">
      <c r="A118" s="8">
        <v>91</v>
      </c>
      <c r="B118" s="8" t="s">
        <v>53</v>
      </c>
      <c r="C118" s="8">
        <v>3133030</v>
      </c>
      <c r="D118" s="8" t="s">
        <v>2026</v>
      </c>
      <c r="E118" s="8" t="s">
        <v>793</v>
      </c>
      <c r="F118" s="8">
        <v>796</v>
      </c>
      <c r="G118" s="8" t="s">
        <v>37</v>
      </c>
      <c r="H118" s="8">
        <v>8</v>
      </c>
      <c r="I118" s="8">
        <v>94</v>
      </c>
      <c r="J118" s="8" t="s">
        <v>794</v>
      </c>
      <c r="K118" s="489">
        <v>816</v>
      </c>
      <c r="L118" s="243" t="s">
        <v>862</v>
      </c>
      <c r="M118" s="243" t="s">
        <v>863</v>
      </c>
      <c r="N118" s="8" t="s">
        <v>799</v>
      </c>
      <c r="O118" s="8" t="s">
        <v>58</v>
      </c>
    </row>
    <row r="119" spans="1:15" s="9" customFormat="1" ht="37.5" customHeight="1">
      <c r="A119" s="8">
        <v>92</v>
      </c>
      <c r="B119" s="8" t="s">
        <v>53</v>
      </c>
      <c r="C119" s="8">
        <v>3130000</v>
      </c>
      <c r="D119" s="8" t="s">
        <v>869</v>
      </c>
      <c r="E119" s="8" t="s">
        <v>793</v>
      </c>
      <c r="F119" s="243" t="s">
        <v>54</v>
      </c>
      <c r="G119" s="8" t="s">
        <v>802</v>
      </c>
      <c r="H119" s="8">
        <v>1980</v>
      </c>
      <c r="I119" s="8">
        <v>94</v>
      </c>
      <c r="J119" s="8" t="s">
        <v>794</v>
      </c>
      <c r="K119" s="8">
        <v>94975.2</v>
      </c>
      <c r="L119" s="243" t="s">
        <v>862</v>
      </c>
      <c r="M119" s="243" t="s">
        <v>863</v>
      </c>
      <c r="N119" s="8" t="s">
        <v>799</v>
      </c>
      <c r="O119" s="8" t="s">
        <v>58</v>
      </c>
    </row>
    <row r="120" spans="1:15" s="9" customFormat="1" ht="13.5" customHeight="1">
      <c r="A120" s="8">
        <v>93</v>
      </c>
      <c r="B120" s="8" t="s">
        <v>53</v>
      </c>
      <c r="C120" s="8">
        <v>3133000</v>
      </c>
      <c r="D120" s="8" t="s">
        <v>2027</v>
      </c>
      <c r="E120" s="8" t="s">
        <v>793</v>
      </c>
      <c r="F120" s="8">
        <v>166</v>
      </c>
      <c r="G120" s="8" t="s">
        <v>45</v>
      </c>
      <c r="H120" s="8">
        <v>800</v>
      </c>
      <c r="I120" s="8">
        <v>94</v>
      </c>
      <c r="J120" s="8" t="s">
        <v>794</v>
      </c>
      <c r="K120" s="489">
        <v>476000</v>
      </c>
      <c r="L120" s="243" t="s">
        <v>862</v>
      </c>
      <c r="M120" s="243" t="s">
        <v>863</v>
      </c>
      <c r="N120" s="8" t="s">
        <v>799</v>
      </c>
      <c r="O120" s="8" t="s">
        <v>58</v>
      </c>
    </row>
    <row r="121" spans="1:15" s="9" customFormat="1" ht="13.5" customHeight="1">
      <c r="A121" s="8">
        <v>94</v>
      </c>
      <c r="B121" s="8" t="s">
        <v>53</v>
      </c>
      <c r="C121" s="8">
        <v>2714000</v>
      </c>
      <c r="D121" s="8" t="s">
        <v>2008</v>
      </c>
      <c r="E121" s="8" t="s">
        <v>793</v>
      </c>
      <c r="F121" s="8">
        <v>796</v>
      </c>
      <c r="G121" s="8" t="s">
        <v>37</v>
      </c>
      <c r="H121" s="8">
        <v>70</v>
      </c>
      <c r="I121" s="8">
        <v>94</v>
      </c>
      <c r="J121" s="8" t="s">
        <v>794</v>
      </c>
      <c r="K121" s="489">
        <v>4356</v>
      </c>
      <c r="L121" s="243" t="s">
        <v>862</v>
      </c>
      <c r="M121" s="243" t="s">
        <v>863</v>
      </c>
      <c r="N121" s="8" t="s">
        <v>799</v>
      </c>
      <c r="O121" s="8" t="s">
        <v>58</v>
      </c>
    </row>
    <row r="122" spans="1:15" s="9" customFormat="1" ht="24.75" customHeight="1">
      <c r="A122" s="8">
        <v>95</v>
      </c>
      <c r="B122" s="8" t="s">
        <v>53</v>
      </c>
      <c r="C122" s="8">
        <v>2714000</v>
      </c>
      <c r="D122" s="8" t="s">
        <v>2008</v>
      </c>
      <c r="E122" s="8" t="s">
        <v>793</v>
      </c>
      <c r="F122" s="8">
        <v>796</v>
      </c>
      <c r="G122" s="8" t="s">
        <v>37</v>
      </c>
      <c r="H122" s="8">
        <v>34</v>
      </c>
      <c r="I122" s="8">
        <v>94</v>
      </c>
      <c r="J122" s="8" t="s">
        <v>794</v>
      </c>
      <c r="K122" s="489">
        <f>15.7*1.065</f>
        <v>16.720499999999998</v>
      </c>
      <c r="L122" s="243" t="s">
        <v>862</v>
      </c>
      <c r="M122" s="243" t="s">
        <v>863</v>
      </c>
      <c r="N122" s="8" t="s">
        <v>799</v>
      </c>
      <c r="O122" s="8" t="s">
        <v>58</v>
      </c>
    </row>
    <row r="123" spans="1:15" s="9" customFormat="1" ht="30.75" customHeight="1">
      <c r="A123" s="8">
        <v>96</v>
      </c>
      <c r="B123" s="8" t="s">
        <v>53</v>
      </c>
      <c r="C123" s="8">
        <v>2714000</v>
      </c>
      <c r="D123" s="8" t="s">
        <v>870</v>
      </c>
      <c r="E123" s="8" t="s">
        <v>793</v>
      </c>
      <c r="F123" s="8">
        <v>796</v>
      </c>
      <c r="G123" s="8" t="s">
        <v>37</v>
      </c>
      <c r="H123" s="8">
        <f>H121+H122</f>
        <v>104</v>
      </c>
      <c r="I123" s="8">
        <v>94</v>
      </c>
      <c r="J123" s="8" t="s">
        <v>794</v>
      </c>
      <c r="K123" s="489">
        <f>K121+K122</f>
        <v>4372.7205000000004</v>
      </c>
      <c r="L123" s="243" t="s">
        <v>863</v>
      </c>
      <c r="M123" s="243" t="s">
        <v>863</v>
      </c>
      <c r="N123" s="8" t="s">
        <v>799</v>
      </c>
      <c r="O123" s="8" t="s">
        <v>58</v>
      </c>
    </row>
    <row r="124" spans="1:15" s="9" customFormat="1" ht="13.5" customHeight="1">
      <c r="A124" s="8">
        <v>97</v>
      </c>
      <c r="B124" s="8" t="s">
        <v>53</v>
      </c>
      <c r="C124" s="8">
        <v>1725530</v>
      </c>
      <c r="D124" s="8" t="s">
        <v>2009</v>
      </c>
      <c r="E124" s="8" t="s">
        <v>793</v>
      </c>
      <c r="F124" s="8">
        <v>166</v>
      </c>
      <c r="G124" s="8" t="s">
        <v>45</v>
      </c>
      <c r="H124" s="8">
        <f>60+135</f>
        <v>195</v>
      </c>
      <c r="I124" s="8">
        <v>94</v>
      </c>
      <c r="J124" s="8" t="s">
        <v>794</v>
      </c>
      <c r="K124" s="489">
        <f>2644.1+5940</f>
        <v>8584.1</v>
      </c>
      <c r="L124" s="243" t="s">
        <v>862</v>
      </c>
      <c r="M124" s="243" t="s">
        <v>863</v>
      </c>
      <c r="N124" s="8" t="s">
        <v>799</v>
      </c>
      <c r="O124" s="8" t="s">
        <v>58</v>
      </c>
    </row>
    <row r="125" spans="1:15" s="151" customFormat="1">
      <c r="A125" s="8">
        <v>98</v>
      </c>
      <c r="B125" s="8" t="s">
        <v>53</v>
      </c>
      <c r="C125" s="8">
        <v>1725530</v>
      </c>
      <c r="D125" s="8" t="s">
        <v>2009</v>
      </c>
      <c r="E125" s="8" t="s">
        <v>793</v>
      </c>
      <c r="F125" s="8">
        <v>166</v>
      </c>
      <c r="G125" s="8" t="s">
        <v>45</v>
      </c>
      <c r="H125" s="8">
        <f>40+10+10</f>
        <v>60</v>
      </c>
      <c r="I125" s="8">
        <v>94</v>
      </c>
      <c r="J125" s="8" t="s">
        <v>794</v>
      </c>
      <c r="K125" s="489">
        <f>1760+440+440</f>
        <v>2640</v>
      </c>
      <c r="L125" s="243" t="s">
        <v>862</v>
      </c>
      <c r="M125" s="243" t="s">
        <v>863</v>
      </c>
      <c r="N125" s="8" t="s">
        <v>799</v>
      </c>
      <c r="O125" s="8" t="s">
        <v>58</v>
      </c>
    </row>
    <row r="126" spans="1:15" s="151" customFormat="1">
      <c r="A126" s="8">
        <v>99</v>
      </c>
      <c r="B126" s="8" t="s">
        <v>53</v>
      </c>
      <c r="C126" s="8">
        <v>1725530</v>
      </c>
      <c r="D126" s="8" t="s">
        <v>2009</v>
      </c>
      <c r="E126" s="8" t="s">
        <v>793</v>
      </c>
      <c r="F126" s="8">
        <v>166</v>
      </c>
      <c r="G126" s="8" t="s">
        <v>45</v>
      </c>
      <c r="H126" s="8">
        <v>98.85</v>
      </c>
      <c r="I126" s="8">
        <v>94</v>
      </c>
      <c r="J126" s="8" t="s">
        <v>794</v>
      </c>
      <c r="K126" s="489">
        <f>3642*1.065</f>
        <v>3878.73</v>
      </c>
      <c r="L126" s="243" t="s">
        <v>862</v>
      </c>
      <c r="M126" s="243" t="s">
        <v>863</v>
      </c>
      <c r="N126" s="8" t="s">
        <v>799</v>
      </c>
      <c r="O126" s="8" t="s">
        <v>58</v>
      </c>
    </row>
    <row r="127" spans="1:15" s="151" customFormat="1" ht="38.25">
      <c r="A127" s="8">
        <v>100</v>
      </c>
      <c r="B127" s="8" t="s">
        <v>53</v>
      </c>
      <c r="C127" s="8">
        <v>4590000</v>
      </c>
      <c r="D127" s="8" t="s">
        <v>2011</v>
      </c>
      <c r="E127" s="8" t="s">
        <v>793</v>
      </c>
      <c r="F127" s="8">
        <v>166</v>
      </c>
      <c r="G127" s="8" t="s">
        <v>45</v>
      </c>
      <c r="H127" s="8">
        <v>187</v>
      </c>
      <c r="I127" s="8">
        <v>94</v>
      </c>
      <c r="J127" s="8" t="s">
        <v>794</v>
      </c>
      <c r="K127" s="489">
        <v>12488</v>
      </c>
      <c r="L127" s="243" t="s">
        <v>862</v>
      </c>
      <c r="M127" s="243" t="s">
        <v>863</v>
      </c>
      <c r="N127" s="8" t="s">
        <v>799</v>
      </c>
      <c r="O127" s="8" t="s">
        <v>58</v>
      </c>
    </row>
    <row r="128" spans="1:15" s="151" customFormat="1" ht="38.25">
      <c r="A128" s="8">
        <v>101</v>
      </c>
      <c r="B128" s="8" t="s">
        <v>53</v>
      </c>
      <c r="C128" s="8">
        <v>4590000</v>
      </c>
      <c r="D128" s="8" t="s">
        <v>2011</v>
      </c>
      <c r="E128" s="8" t="s">
        <v>793</v>
      </c>
      <c r="F128" s="8">
        <v>166</v>
      </c>
      <c r="G128" s="8" t="s">
        <v>45</v>
      </c>
      <c r="H128" s="8">
        <v>32.299999999999997</v>
      </c>
      <c r="I128" s="8">
        <v>94</v>
      </c>
      <c r="J128" s="8" t="s">
        <v>794</v>
      </c>
      <c r="K128" s="489">
        <v>2068</v>
      </c>
      <c r="L128" s="243" t="s">
        <v>862</v>
      </c>
      <c r="M128" s="243" t="s">
        <v>863</v>
      </c>
      <c r="N128" s="8" t="s">
        <v>799</v>
      </c>
      <c r="O128" s="8" t="s">
        <v>58</v>
      </c>
    </row>
    <row r="129" spans="1:15" ht="38.25">
      <c r="A129" s="8">
        <v>102</v>
      </c>
      <c r="B129" s="8" t="s">
        <v>53</v>
      </c>
      <c r="C129" s="8">
        <v>4590000</v>
      </c>
      <c r="D129" s="8" t="s">
        <v>2011</v>
      </c>
      <c r="E129" s="8" t="s">
        <v>793</v>
      </c>
      <c r="F129" s="8">
        <v>166</v>
      </c>
      <c r="G129" s="8" t="s">
        <v>45</v>
      </c>
      <c r="H129" s="8">
        <v>42.55</v>
      </c>
      <c r="I129" s="8">
        <v>94</v>
      </c>
      <c r="J129" s="8" t="s">
        <v>794</v>
      </c>
      <c r="K129" s="489">
        <f>1780*1.065</f>
        <v>1895.6999999999998</v>
      </c>
      <c r="L129" s="243" t="s">
        <v>862</v>
      </c>
      <c r="M129" s="243" t="s">
        <v>863</v>
      </c>
      <c r="N129" s="8" t="s">
        <v>799</v>
      </c>
      <c r="O129" s="8" t="s">
        <v>58</v>
      </c>
    </row>
    <row r="130" spans="1:15" ht="38.25">
      <c r="A130" s="8">
        <v>103</v>
      </c>
      <c r="B130" s="8" t="s">
        <v>53</v>
      </c>
      <c r="C130" s="8">
        <v>4590000</v>
      </c>
      <c r="D130" s="8" t="s">
        <v>871</v>
      </c>
      <c r="E130" s="8" t="s">
        <v>793</v>
      </c>
      <c r="F130" s="8">
        <v>166</v>
      </c>
      <c r="G130" s="8" t="s">
        <v>45</v>
      </c>
      <c r="H130" s="8">
        <v>87.8</v>
      </c>
      <c r="I130" s="8">
        <v>94</v>
      </c>
      <c r="J130" s="8" t="s">
        <v>794</v>
      </c>
      <c r="K130" s="489">
        <v>9744.5</v>
      </c>
      <c r="L130" s="243" t="s">
        <v>862</v>
      </c>
      <c r="M130" s="243" t="s">
        <v>863</v>
      </c>
      <c r="N130" s="8" t="s">
        <v>799</v>
      </c>
      <c r="O130" s="8" t="s">
        <v>58</v>
      </c>
    </row>
    <row r="131" spans="1:15" s="153" customFormat="1" ht="12.75" customHeight="1">
      <c r="A131" s="8">
        <v>104</v>
      </c>
      <c r="B131" s="8" t="s">
        <v>53</v>
      </c>
      <c r="C131" s="8">
        <v>2429119</v>
      </c>
      <c r="D131" s="8" t="s">
        <v>872</v>
      </c>
      <c r="E131" s="8" t="s">
        <v>793</v>
      </c>
      <c r="F131" s="8">
        <v>166</v>
      </c>
      <c r="G131" s="8" t="s">
        <v>45</v>
      </c>
      <c r="H131" s="8">
        <v>20</v>
      </c>
      <c r="I131" s="8">
        <v>94</v>
      </c>
      <c r="J131" s="8" t="s">
        <v>794</v>
      </c>
      <c r="K131" s="489">
        <v>6330</v>
      </c>
      <c r="L131" s="243" t="s">
        <v>862</v>
      </c>
      <c r="M131" s="243" t="s">
        <v>863</v>
      </c>
      <c r="N131" s="8" t="s">
        <v>799</v>
      </c>
      <c r="O131" s="8" t="s">
        <v>58</v>
      </c>
    </row>
    <row r="132" spans="1:15" s="153" customFormat="1" ht="18" customHeight="1">
      <c r="A132" s="8">
        <v>105</v>
      </c>
      <c r="B132" s="8" t="s">
        <v>53</v>
      </c>
      <c r="C132" s="8">
        <v>3150000</v>
      </c>
      <c r="D132" s="8" t="s">
        <v>2013</v>
      </c>
      <c r="E132" s="8" t="s">
        <v>793</v>
      </c>
      <c r="F132" s="8">
        <v>796</v>
      </c>
      <c r="G132" s="8" t="s">
        <v>37</v>
      </c>
      <c r="H132" s="8">
        <f>687+183+602</f>
        <v>1472</v>
      </c>
      <c r="I132" s="8">
        <v>94</v>
      </c>
      <c r="J132" s="8" t="s">
        <v>794</v>
      </c>
      <c r="K132" s="489">
        <f>65763.4+5736+8228</f>
        <v>79727.399999999994</v>
      </c>
      <c r="L132" s="243" t="s">
        <v>862</v>
      </c>
      <c r="M132" s="243" t="s">
        <v>863</v>
      </c>
      <c r="N132" s="8" t="s">
        <v>56</v>
      </c>
      <c r="O132" s="8" t="s">
        <v>58</v>
      </c>
    </row>
    <row r="133" spans="1:15" s="153" customFormat="1" ht="19.5" customHeight="1">
      <c r="A133" s="8">
        <v>106</v>
      </c>
      <c r="B133" s="8" t="s">
        <v>53</v>
      </c>
      <c r="C133" s="8">
        <v>3150000</v>
      </c>
      <c r="D133" s="8" t="s">
        <v>2013</v>
      </c>
      <c r="E133" s="8" t="s">
        <v>793</v>
      </c>
      <c r="F133" s="8">
        <v>796</v>
      </c>
      <c r="G133" s="8" t="s">
        <v>37</v>
      </c>
      <c r="H133" s="8">
        <f>247+200</f>
        <v>447</v>
      </c>
      <c r="I133" s="8">
        <v>94</v>
      </c>
      <c r="J133" s="8" t="s">
        <v>794</v>
      </c>
      <c r="K133" s="489">
        <f>6848+1840</f>
        <v>8688</v>
      </c>
      <c r="L133" s="243" t="s">
        <v>862</v>
      </c>
      <c r="M133" s="243" t="s">
        <v>863</v>
      </c>
      <c r="N133" s="8" t="s">
        <v>56</v>
      </c>
      <c r="O133" s="8" t="s">
        <v>58</v>
      </c>
    </row>
    <row r="134" spans="1:15" s="153" customFormat="1" ht="18" customHeight="1">
      <c r="A134" s="8">
        <v>107</v>
      </c>
      <c r="B134" s="8" t="s">
        <v>53</v>
      </c>
      <c r="C134" s="8">
        <v>3150000</v>
      </c>
      <c r="D134" s="8" t="s">
        <v>873</v>
      </c>
      <c r="E134" s="8" t="s">
        <v>793</v>
      </c>
      <c r="F134" s="8">
        <v>796</v>
      </c>
      <c r="G134" s="8" t="s">
        <v>37</v>
      </c>
      <c r="H134" s="8">
        <v>543</v>
      </c>
      <c r="I134" s="8">
        <v>94</v>
      </c>
      <c r="J134" s="8" t="s">
        <v>794</v>
      </c>
      <c r="K134" s="8">
        <v>42010</v>
      </c>
      <c r="L134" s="243" t="s">
        <v>862</v>
      </c>
      <c r="M134" s="243" t="s">
        <v>863</v>
      </c>
      <c r="N134" s="8" t="s">
        <v>56</v>
      </c>
      <c r="O134" s="8" t="s">
        <v>58</v>
      </c>
    </row>
    <row r="135" spans="1:15" s="153" customFormat="1" ht="40.5" customHeight="1">
      <c r="A135" s="8">
        <v>108</v>
      </c>
      <c r="B135" s="8" t="s">
        <v>53</v>
      </c>
      <c r="C135" s="8">
        <v>3190330</v>
      </c>
      <c r="D135" s="8" t="s">
        <v>874</v>
      </c>
      <c r="E135" s="8" t="s">
        <v>793</v>
      </c>
      <c r="F135" s="8">
        <v>166</v>
      </c>
      <c r="G135" s="8" t="s">
        <v>45</v>
      </c>
      <c r="H135" s="8">
        <v>1238</v>
      </c>
      <c r="I135" s="8">
        <v>94</v>
      </c>
      <c r="J135" s="8" t="s">
        <v>794</v>
      </c>
      <c r="K135" s="489">
        <v>556858.44999999995</v>
      </c>
      <c r="L135" s="243" t="s">
        <v>862</v>
      </c>
      <c r="M135" s="243" t="s">
        <v>863</v>
      </c>
      <c r="N135" s="8" t="s">
        <v>799</v>
      </c>
      <c r="O135" s="8" t="s">
        <v>58</v>
      </c>
    </row>
    <row r="136" spans="1:15" s="153" customFormat="1" ht="18" customHeight="1">
      <c r="A136" s="8">
        <v>109</v>
      </c>
      <c r="B136" s="8" t="s">
        <v>53</v>
      </c>
      <c r="C136" s="8">
        <v>3190330</v>
      </c>
      <c r="D136" s="8" t="s">
        <v>874</v>
      </c>
      <c r="E136" s="8" t="s">
        <v>793</v>
      </c>
      <c r="F136" s="243" t="s">
        <v>54</v>
      </c>
      <c r="G136" s="8" t="s">
        <v>802</v>
      </c>
      <c r="H136" s="8">
        <v>10570</v>
      </c>
      <c r="I136" s="8">
        <v>94</v>
      </c>
      <c r="J136" s="8" t="s">
        <v>794</v>
      </c>
      <c r="K136" s="489">
        <v>42738.5</v>
      </c>
      <c r="L136" s="243" t="s">
        <v>862</v>
      </c>
      <c r="M136" s="243" t="s">
        <v>796</v>
      </c>
      <c r="N136" s="8" t="s">
        <v>799</v>
      </c>
      <c r="O136" s="8" t="s">
        <v>58</v>
      </c>
    </row>
    <row r="137" spans="1:15" s="153" customFormat="1" ht="18" customHeight="1">
      <c r="A137" s="8">
        <v>110</v>
      </c>
      <c r="B137" s="8" t="s">
        <v>53</v>
      </c>
      <c r="C137" s="8">
        <v>2109020</v>
      </c>
      <c r="D137" s="8" t="s">
        <v>875</v>
      </c>
      <c r="E137" s="8" t="s">
        <v>793</v>
      </c>
      <c r="F137" s="8">
        <v>796</v>
      </c>
      <c r="G137" s="8" t="s">
        <v>37</v>
      </c>
      <c r="H137" s="8">
        <f>260+1+208+32+13+2+25+1</f>
        <v>542</v>
      </c>
      <c r="I137" s="8">
        <v>94</v>
      </c>
      <c r="J137" s="8" t="s">
        <v>794</v>
      </c>
      <c r="K137" s="489">
        <f>1833+106+6010+516+413+254+1612+127</f>
        <v>10871</v>
      </c>
      <c r="L137" s="243" t="s">
        <v>862</v>
      </c>
      <c r="M137" s="243" t="s">
        <v>863</v>
      </c>
      <c r="N137" s="8" t="s">
        <v>799</v>
      </c>
      <c r="O137" s="8" t="s">
        <v>58</v>
      </c>
    </row>
    <row r="138" spans="1:15">
      <c r="A138" s="8">
        <v>111</v>
      </c>
      <c r="B138" s="8" t="s">
        <v>53</v>
      </c>
      <c r="C138" s="8">
        <v>2712010</v>
      </c>
      <c r="D138" s="11" t="s">
        <v>2028</v>
      </c>
      <c r="E138" s="8" t="s">
        <v>793</v>
      </c>
      <c r="F138" s="8">
        <v>166</v>
      </c>
      <c r="G138" s="13" t="s">
        <v>45</v>
      </c>
      <c r="H138" s="481">
        <v>500</v>
      </c>
      <c r="I138" s="8">
        <v>94</v>
      </c>
      <c r="J138" s="8" t="s">
        <v>794</v>
      </c>
      <c r="K138" s="12">
        <v>10347.450000000001</v>
      </c>
      <c r="L138" s="243" t="s">
        <v>862</v>
      </c>
      <c r="M138" s="243" t="s">
        <v>862</v>
      </c>
      <c r="N138" s="8" t="s">
        <v>56</v>
      </c>
      <c r="O138" s="8" t="s">
        <v>58</v>
      </c>
    </row>
    <row r="139" spans="1:15">
      <c r="A139" s="8">
        <v>112</v>
      </c>
      <c r="B139" s="8" t="s">
        <v>53</v>
      </c>
      <c r="C139" s="8"/>
      <c r="D139" s="11" t="s">
        <v>2029</v>
      </c>
      <c r="E139" s="8" t="s">
        <v>793</v>
      </c>
      <c r="F139" s="8">
        <v>796</v>
      </c>
      <c r="G139" s="8" t="s">
        <v>37</v>
      </c>
      <c r="H139" s="481">
        <v>12</v>
      </c>
      <c r="I139" s="8">
        <v>94</v>
      </c>
      <c r="J139" s="8" t="s">
        <v>794</v>
      </c>
      <c r="K139" s="12">
        <v>127490.33</v>
      </c>
      <c r="L139" s="243" t="s">
        <v>862</v>
      </c>
      <c r="M139" s="243" t="s">
        <v>863</v>
      </c>
      <c r="N139" s="8" t="s">
        <v>56</v>
      </c>
      <c r="O139" s="8" t="s">
        <v>58</v>
      </c>
    </row>
    <row r="140" spans="1:15">
      <c r="A140" s="8">
        <v>113</v>
      </c>
      <c r="B140" s="8" t="s">
        <v>53</v>
      </c>
      <c r="C140" s="8"/>
      <c r="D140" s="11" t="s">
        <v>2030</v>
      </c>
      <c r="E140" s="8" t="s">
        <v>793</v>
      </c>
      <c r="F140" s="8">
        <v>839</v>
      </c>
      <c r="G140" s="13" t="s">
        <v>814</v>
      </c>
      <c r="H140" s="481">
        <v>1</v>
      </c>
      <c r="I140" s="8">
        <v>94</v>
      </c>
      <c r="J140" s="8" t="s">
        <v>794</v>
      </c>
      <c r="K140" s="12">
        <v>131355.93</v>
      </c>
      <c r="L140" s="243" t="s">
        <v>862</v>
      </c>
      <c r="M140" s="243" t="s">
        <v>863</v>
      </c>
      <c r="N140" s="8" t="s">
        <v>56</v>
      </c>
      <c r="O140" s="8" t="s">
        <v>58</v>
      </c>
    </row>
    <row r="141" spans="1:15">
      <c r="J141" s="498" t="s">
        <v>876</v>
      </c>
      <c r="K141" s="735">
        <f>SUM(K109:K140)</f>
        <v>1758697.4309999999</v>
      </c>
    </row>
    <row r="142" spans="1:15">
      <c r="A142" s="498"/>
      <c r="B142" s="498"/>
      <c r="C142" s="499"/>
      <c r="D142" s="500"/>
      <c r="E142" s="501"/>
      <c r="F142" s="498"/>
      <c r="G142" s="502"/>
      <c r="H142" s="503"/>
      <c r="I142" s="498"/>
      <c r="J142" s="498" t="s">
        <v>877</v>
      </c>
      <c r="K142" s="735">
        <f>K141+K107+K71+K48</f>
        <v>27363227.662</v>
      </c>
    </row>
    <row r="143" spans="1:15">
      <c r="A143" s="498"/>
      <c r="B143" s="498"/>
      <c r="C143" s="499"/>
      <c r="D143" s="500"/>
      <c r="E143" s="501"/>
      <c r="F143" s="498"/>
      <c r="G143" s="502"/>
      <c r="H143" s="503"/>
      <c r="I143" s="498"/>
    </row>
    <row r="145" spans="1:11">
      <c r="A145" s="901" t="s">
        <v>3</v>
      </c>
      <c r="B145" s="901"/>
    </row>
    <row r="146" spans="1:11">
      <c r="A146" s="880" t="s">
        <v>135</v>
      </c>
      <c r="B146" s="880"/>
      <c r="C146" s="880"/>
      <c r="D146" s="843"/>
      <c r="E146" s="827"/>
      <c r="F146" s="881"/>
      <c r="G146" s="881"/>
      <c r="H146" s="827"/>
      <c r="I146" s="826"/>
      <c r="J146" s="882"/>
      <c r="K146" s="882"/>
    </row>
    <row r="147" spans="1:11">
      <c r="A147" s="504"/>
      <c r="B147" s="902"/>
      <c r="C147" s="902"/>
      <c r="D147" s="825" t="s">
        <v>2</v>
      </c>
      <c r="E147" s="505"/>
      <c r="F147" s="903" t="s">
        <v>0</v>
      </c>
      <c r="G147" s="903"/>
      <c r="H147" s="505"/>
      <c r="I147" s="825" t="s">
        <v>1</v>
      </c>
      <c r="J147" s="904"/>
      <c r="K147" s="904"/>
    </row>
    <row r="148" spans="1:11">
      <c r="A148" s="880" t="s">
        <v>878</v>
      </c>
      <c r="B148" s="880"/>
      <c r="C148" s="880"/>
      <c r="D148" s="843"/>
      <c r="E148" s="827"/>
      <c r="F148" s="881"/>
      <c r="G148" s="881"/>
      <c r="H148" s="827"/>
      <c r="I148" s="826"/>
      <c r="J148" s="882"/>
      <c r="K148" s="882"/>
    </row>
    <row r="149" spans="1:11">
      <c r="A149" s="504"/>
      <c r="B149" s="902"/>
      <c r="C149" s="902"/>
      <c r="D149" s="825" t="s">
        <v>2</v>
      </c>
      <c r="E149" s="505"/>
      <c r="F149" s="903" t="s">
        <v>0</v>
      </c>
      <c r="G149" s="903"/>
      <c r="H149" s="505"/>
      <c r="I149" s="825" t="s">
        <v>1</v>
      </c>
      <c r="J149" s="904"/>
      <c r="K149" s="904"/>
    </row>
    <row r="150" spans="1:11">
      <c r="A150" s="1029" t="s">
        <v>879</v>
      </c>
      <c r="B150" s="1029"/>
      <c r="C150" s="1029"/>
      <c r="D150" s="843"/>
      <c r="E150" s="827"/>
      <c r="F150" s="881"/>
      <c r="G150" s="881"/>
      <c r="H150" s="827"/>
      <c r="I150" s="826"/>
      <c r="J150" s="882"/>
      <c r="K150" s="882"/>
    </row>
    <row r="151" spans="1:11">
      <c r="A151" s="504"/>
      <c r="B151" s="902"/>
      <c r="C151" s="902"/>
      <c r="D151" s="825" t="s">
        <v>2</v>
      </c>
      <c r="E151" s="505"/>
      <c r="F151" s="903" t="s">
        <v>0</v>
      </c>
      <c r="G151" s="903"/>
      <c r="H151" s="505"/>
      <c r="I151" s="825" t="s">
        <v>1</v>
      </c>
      <c r="J151" s="904"/>
      <c r="K151" s="904"/>
    </row>
  </sheetData>
  <mergeCells count="55">
    <mergeCell ref="A9:D9"/>
    <mergeCell ref="E9:O9"/>
    <mergeCell ref="A3:D3"/>
    <mergeCell ref="A4:C4"/>
    <mergeCell ref="E5:L5"/>
    <mergeCell ref="E6:L6"/>
    <mergeCell ref="E7:L7"/>
    <mergeCell ref="A10:D10"/>
    <mergeCell ref="E10:O10"/>
    <mergeCell ref="A11:D11"/>
    <mergeCell ref="E11:O11"/>
    <mergeCell ref="A12:D12"/>
    <mergeCell ref="E12:O12"/>
    <mergeCell ref="A13:D13"/>
    <mergeCell ref="E13:O13"/>
    <mergeCell ref="A14:D14"/>
    <mergeCell ref="E14:O14"/>
    <mergeCell ref="A15:D15"/>
    <mergeCell ref="E15:O15"/>
    <mergeCell ref="L18:M18"/>
    <mergeCell ref="A21:O21"/>
    <mergeCell ref="A49:O49"/>
    <mergeCell ref="A72:O72"/>
    <mergeCell ref="A17:A19"/>
    <mergeCell ref="B17:B19"/>
    <mergeCell ref="C17:C19"/>
    <mergeCell ref="D17:M17"/>
    <mergeCell ref="N17:N19"/>
    <mergeCell ref="O17:O18"/>
    <mergeCell ref="D18:D19"/>
    <mergeCell ref="E18:E19"/>
    <mergeCell ref="F18:G18"/>
    <mergeCell ref="H18:H19"/>
    <mergeCell ref="B147:C147"/>
    <mergeCell ref="F147:G147"/>
    <mergeCell ref="J147:K147"/>
    <mergeCell ref="I18:J18"/>
    <mergeCell ref="K18:K19"/>
    <mergeCell ref="A108:O108"/>
    <mergeCell ref="A145:B145"/>
    <mergeCell ref="A146:C146"/>
    <mergeCell ref="F146:G146"/>
    <mergeCell ref="J146:K146"/>
    <mergeCell ref="A148:C148"/>
    <mergeCell ref="F148:G148"/>
    <mergeCell ref="J148:K148"/>
    <mergeCell ref="B149:C149"/>
    <mergeCell ref="F149:G149"/>
    <mergeCell ref="J149:K149"/>
    <mergeCell ref="A150:C150"/>
    <mergeCell ref="F150:G150"/>
    <mergeCell ref="J150:K150"/>
    <mergeCell ref="B151:C151"/>
    <mergeCell ref="F151:G151"/>
    <mergeCell ref="J151:K151"/>
  </mergeCells>
  <hyperlinks>
    <hyperlink ref="E12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T262"/>
  <sheetViews>
    <sheetView topLeftCell="A221" zoomScale="70" zoomScaleNormal="70" workbookViewId="0">
      <selection activeCell="L261" sqref="L261"/>
    </sheetView>
  </sheetViews>
  <sheetFormatPr defaultRowHeight="12.75"/>
  <cols>
    <col min="1" max="1" width="4.5703125" style="485" customWidth="1"/>
    <col min="2" max="2" width="12.42578125" style="485" customWidth="1"/>
    <col min="3" max="3" width="9.7109375" style="485" customWidth="1"/>
    <col min="4" max="4" width="37.5703125" style="485" customWidth="1"/>
    <col min="5" max="5" width="15.7109375" style="485" customWidth="1"/>
    <col min="6" max="6" width="9.140625" style="485" customWidth="1"/>
    <col min="7" max="7" width="9.7109375" style="485" customWidth="1"/>
    <col min="8" max="8" width="13.85546875" style="485" customWidth="1"/>
    <col min="9" max="9" width="17.85546875" style="485" customWidth="1"/>
    <col min="10" max="10" width="18.7109375" style="485" customWidth="1"/>
    <col min="11" max="11" width="16.85546875" style="485" customWidth="1"/>
    <col min="12" max="12" width="20" style="485" customWidth="1"/>
    <col min="13" max="13" width="15.28515625" style="485" customWidth="1"/>
    <col min="14" max="14" width="8.7109375" style="485" customWidth="1"/>
    <col min="15" max="15" width="13.5703125" style="5" customWidth="1"/>
    <col min="16" max="176" width="9.140625" style="18"/>
    <col min="177" max="16384" width="9.140625" style="5"/>
  </cols>
  <sheetData>
    <row r="1" spans="1:25" ht="15.75">
      <c r="A1" s="472"/>
      <c r="B1" s="472"/>
      <c r="C1" s="472"/>
      <c r="D1" s="472"/>
      <c r="E1" s="472"/>
      <c r="F1" s="472"/>
      <c r="G1" s="472"/>
      <c r="H1" s="472"/>
      <c r="I1" s="472"/>
      <c r="J1" s="472"/>
      <c r="K1" s="473"/>
      <c r="L1" s="507"/>
      <c r="M1" s="507"/>
      <c r="N1" s="507"/>
      <c r="O1" s="15"/>
    </row>
    <row r="2" spans="1:25" ht="15.7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3"/>
      <c r="L2" s="508"/>
      <c r="M2" s="508"/>
      <c r="N2" s="508"/>
      <c r="O2" s="4"/>
    </row>
    <row r="3" spans="1:25" ht="20.25">
      <c r="A3" s="1035"/>
      <c r="B3" s="1035"/>
      <c r="C3" s="1035"/>
      <c r="D3" s="1036"/>
      <c r="E3" s="472"/>
      <c r="F3" s="472"/>
      <c r="G3" s="472"/>
      <c r="H3" s="472"/>
      <c r="I3" s="472"/>
      <c r="J3" s="472"/>
      <c r="K3" s="473"/>
      <c r="L3" s="508"/>
      <c r="M3" s="508"/>
      <c r="N3" s="508"/>
      <c r="O3" s="4"/>
    </row>
    <row r="4" spans="1:25" ht="21.75" customHeight="1">
      <c r="A4" s="1037"/>
      <c r="B4" s="1037"/>
      <c r="C4" s="1037"/>
      <c r="D4" s="472"/>
      <c r="E4" s="472"/>
      <c r="F4" s="472"/>
      <c r="G4" s="472"/>
      <c r="H4" s="472"/>
      <c r="I4" s="472"/>
      <c r="J4" s="472"/>
      <c r="K4" s="473"/>
      <c r="L4" s="508"/>
      <c r="M4" s="508"/>
      <c r="N4" s="508"/>
      <c r="O4" s="4"/>
    </row>
    <row r="5" spans="1:25" ht="18" customHeight="1">
      <c r="A5" s="509"/>
      <c r="B5" s="509"/>
      <c r="C5" s="509"/>
      <c r="D5" s="472"/>
      <c r="E5" s="1038" t="s">
        <v>32</v>
      </c>
      <c r="F5" s="1038"/>
      <c r="G5" s="1038"/>
      <c r="H5" s="1038"/>
      <c r="I5" s="1038"/>
      <c r="J5" s="1038"/>
      <c r="K5" s="1038"/>
      <c r="L5" s="1038"/>
      <c r="M5" s="507"/>
      <c r="N5" s="507"/>
      <c r="O5" s="15"/>
    </row>
    <row r="6" spans="1:25" ht="15.75" customHeight="1">
      <c r="A6" s="472"/>
      <c r="B6" s="472"/>
      <c r="C6" s="472"/>
      <c r="D6" s="472"/>
      <c r="E6" s="1038" t="s">
        <v>33</v>
      </c>
      <c r="F6" s="1038"/>
      <c r="G6" s="1038"/>
      <c r="H6" s="1038"/>
      <c r="I6" s="1038"/>
      <c r="J6" s="1038"/>
      <c r="K6" s="1038"/>
      <c r="L6" s="1038"/>
      <c r="M6" s="507"/>
      <c r="N6" s="507"/>
      <c r="O6" s="15"/>
    </row>
    <row r="7" spans="1:25" ht="18" customHeight="1">
      <c r="A7" s="510"/>
      <c r="B7" s="510"/>
      <c r="C7" s="510"/>
      <c r="D7" s="510"/>
      <c r="E7" s="1038" t="s">
        <v>36</v>
      </c>
      <c r="F7" s="1038"/>
      <c r="G7" s="1038"/>
      <c r="H7" s="1038"/>
      <c r="I7" s="1038"/>
      <c r="J7" s="1038"/>
      <c r="K7" s="1038"/>
      <c r="L7" s="1038"/>
      <c r="M7" s="511"/>
      <c r="N7" s="511"/>
      <c r="O7" s="17"/>
    </row>
    <row r="8" spans="1:25" ht="12" customHeight="1">
      <c r="A8" s="512"/>
      <c r="B8" s="512"/>
      <c r="C8" s="512"/>
      <c r="D8" s="512"/>
      <c r="E8" s="512"/>
      <c r="F8" s="512"/>
      <c r="G8" s="474"/>
      <c r="H8" s="474"/>
      <c r="I8" s="474"/>
      <c r="J8" s="474"/>
      <c r="K8" s="474"/>
      <c r="L8" s="474"/>
      <c r="M8" s="513"/>
      <c r="N8" s="513"/>
      <c r="O8" s="6"/>
    </row>
    <row r="9" spans="1:25" ht="18" customHeight="1">
      <c r="A9" s="1031" t="s">
        <v>21</v>
      </c>
      <c r="B9" s="1032"/>
      <c r="C9" s="1032"/>
      <c r="D9" s="1032"/>
      <c r="E9" s="1033" t="s">
        <v>880</v>
      </c>
      <c r="F9" s="1034"/>
      <c r="G9" s="1034"/>
      <c r="H9" s="1034"/>
      <c r="I9" s="1034"/>
      <c r="J9" s="1034"/>
      <c r="K9" s="1034"/>
      <c r="L9" s="1034"/>
      <c r="M9" s="1034"/>
      <c r="N9" s="1034"/>
      <c r="O9" s="1034"/>
      <c r="P9" s="514"/>
      <c r="Q9" s="514"/>
      <c r="R9" s="514"/>
      <c r="S9" s="514"/>
      <c r="T9" s="514"/>
      <c r="U9" s="514"/>
      <c r="V9" s="514"/>
      <c r="W9" s="514"/>
      <c r="X9" s="514"/>
      <c r="Y9" s="514"/>
    </row>
    <row r="10" spans="1:25" ht="18" customHeight="1">
      <c r="A10" s="1031" t="s">
        <v>22</v>
      </c>
      <c r="B10" s="1032"/>
      <c r="C10" s="1032"/>
      <c r="D10" s="1032"/>
      <c r="E10" s="1039" t="s">
        <v>881</v>
      </c>
      <c r="F10" s="1040"/>
      <c r="G10" s="1040"/>
      <c r="H10" s="1040"/>
      <c r="I10" s="1040"/>
      <c r="J10" s="1040"/>
      <c r="K10" s="1040"/>
      <c r="L10" s="1040"/>
      <c r="M10" s="1040"/>
      <c r="N10" s="1040"/>
      <c r="O10" s="1040"/>
      <c r="P10" s="515"/>
      <c r="Q10" s="515"/>
      <c r="R10" s="515"/>
      <c r="S10" s="515"/>
      <c r="T10" s="515"/>
      <c r="U10" s="515"/>
      <c r="V10" s="515"/>
      <c r="W10" s="515"/>
      <c r="X10" s="515"/>
      <c r="Y10" s="515"/>
    </row>
    <row r="11" spans="1:25" ht="18" customHeight="1">
      <c r="A11" s="1031" t="s">
        <v>23</v>
      </c>
      <c r="B11" s="1032"/>
      <c r="C11" s="1032"/>
      <c r="D11" s="1032"/>
      <c r="E11" s="1039" t="s">
        <v>882</v>
      </c>
      <c r="F11" s="1040"/>
      <c r="G11" s="1040"/>
      <c r="H11" s="1040"/>
      <c r="I11" s="1040"/>
      <c r="J11" s="1040"/>
      <c r="K11" s="1040"/>
      <c r="L11" s="1040"/>
      <c r="M11" s="1040"/>
      <c r="N11" s="1040"/>
      <c r="O11" s="1040"/>
      <c r="P11" s="514"/>
      <c r="Q11" s="514"/>
      <c r="R11" s="514"/>
      <c r="S11" s="514"/>
      <c r="T11" s="514"/>
      <c r="U11" s="514"/>
      <c r="V11" s="514"/>
      <c r="W11" s="514"/>
      <c r="X11" s="514"/>
      <c r="Y11" s="514"/>
    </row>
    <row r="12" spans="1:25" ht="18" customHeight="1">
      <c r="A12" s="1031" t="s">
        <v>24</v>
      </c>
      <c r="B12" s="1032"/>
      <c r="C12" s="1032"/>
      <c r="D12" s="1032"/>
      <c r="E12" s="1041" t="s">
        <v>883</v>
      </c>
      <c r="F12" s="1042"/>
      <c r="G12" s="1042"/>
      <c r="H12" s="1042"/>
      <c r="I12" s="1042"/>
      <c r="J12" s="1042"/>
      <c r="K12" s="1042"/>
      <c r="L12" s="1042"/>
      <c r="M12" s="1042"/>
      <c r="N12" s="1042"/>
      <c r="O12" s="1042"/>
      <c r="P12" s="514"/>
      <c r="Q12" s="514"/>
      <c r="R12" s="514"/>
      <c r="S12" s="514"/>
      <c r="T12" s="514"/>
      <c r="U12" s="514"/>
      <c r="V12" s="514"/>
      <c r="W12" s="514"/>
      <c r="X12" s="514"/>
      <c r="Y12" s="514"/>
    </row>
    <row r="13" spans="1:25" ht="18" customHeight="1">
      <c r="A13" s="1031" t="s">
        <v>25</v>
      </c>
      <c r="B13" s="1032"/>
      <c r="C13" s="1032"/>
      <c r="D13" s="1032"/>
      <c r="E13" s="1039">
        <v>7714734225</v>
      </c>
      <c r="F13" s="1040"/>
      <c r="G13" s="1040"/>
      <c r="H13" s="1040"/>
      <c r="I13" s="1040"/>
      <c r="J13" s="1040"/>
      <c r="K13" s="1040"/>
      <c r="L13" s="1040"/>
      <c r="M13" s="1040"/>
      <c r="N13" s="1040"/>
      <c r="O13" s="1040"/>
      <c r="P13" s="514"/>
      <c r="Q13" s="514"/>
      <c r="R13" s="514"/>
      <c r="S13" s="514"/>
      <c r="T13" s="514"/>
      <c r="U13" s="514"/>
      <c r="V13" s="514"/>
      <c r="W13" s="514"/>
      <c r="X13" s="514"/>
      <c r="Y13" s="514"/>
    </row>
    <row r="14" spans="1:25" ht="18" customHeight="1">
      <c r="A14" s="1031" t="s">
        <v>26</v>
      </c>
      <c r="B14" s="1032"/>
      <c r="C14" s="1032"/>
      <c r="D14" s="1032"/>
      <c r="E14" s="1039">
        <v>745045002</v>
      </c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514"/>
      <c r="Q14" s="514"/>
      <c r="R14" s="514"/>
      <c r="S14" s="514"/>
      <c r="T14" s="514"/>
      <c r="U14" s="514"/>
      <c r="V14" s="514"/>
      <c r="W14" s="514"/>
      <c r="X14" s="514"/>
      <c r="Y14" s="514"/>
    </row>
    <row r="15" spans="1:25" ht="18" customHeight="1">
      <c r="A15" s="1046" t="s">
        <v>27</v>
      </c>
      <c r="B15" s="1046"/>
      <c r="C15" s="1046"/>
      <c r="D15" s="1046"/>
      <c r="E15" s="1039">
        <v>75401000000</v>
      </c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26"/>
      <c r="Q15" s="126"/>
      <c r="R15" s="126"/>
      <c r="S15" s="126"/>
      <c r="T15" s="126"/>
      <c r="U15" s="126"/>
      <c r="V15" s="126"/>
      <c r="W15" s="126"/>
      <c r="X15" s="126"/>
      <c r="Y15" s="126"/>
    </row>
    <row r="16" spans="1:25" ht="18" customHeight="1">
      <c r="A16" s="516"/>
      <c r="B16" s="516"/>
      <c r="C16" s="516"/>
      <c r="D16" s="516"/>
      <c r="E16" s="512"/>
      <c r="F16" s="517"/>
      <c r="G16" s="517"/>
      <c r="H16" s="517"/>
      <c r="I16" s="517"/>
      <c r="J16" s="517"/>
      <c r="K16" s="517"/>
      <c r="L16" s="517"/>
      <c r="M16" s="517"/>
      <c r="N16" s="517"/>
      <c r="O16" s="128"/>
    </row>
    <row r="17" spans="1:176" ht="12.75" customHeight="1">
      <c r="A17" s="1043" t="s">
        <v>4</v>
      </c>
      <c r="B17" s="1043" t="s">
        <v>5</v>
      </c>
      <c r="C17" s="1043" t="s">
        <v>6</v>
      </c>
      <c r="D17" s="1050" t="s">
        <v>28</v>
      </c>
      <c r="E17" s="1051"/>
      <c r="F17" s="1051"/>
      <c r="G17" s="1051"/>
      <c r="H17" s="1051"/>
      <c r="I17" s="1051"/>
      <c r="J17" s="1051"/>
      <c r="K17" s="1051"/>
      <c r="L17" s="1051"/>
      <c r="M17" s="1052"/>
      <c r="N17" s="1043" t="s">
        <v>19</v>
      </c>
      <c r="O17" s="879" t="s">
        <v>20</v>
      </c>
    </row>
    <row r="18" spans="1:176" s="7" customFormat="1" ht="42" customHeight="1">
      <c r="A18" s="1044"/>
      <c r="B18" s="1044"/>
      <c r="C18" s="1044"/>
      <c r="D18" s="1056" t="s">
        <v>7</v>
      </c>
      <c r="E18" s="1058" t="s">
        <v>8</v>
      </c>
      <c r="F18" s="1048" t="s">
        <v>9</v>
      </c>
      <c r="G18" s="1049"/>
      <c r="H18" s="1058" t="s">
        <v>12</v>
      </c>
      <c r="I18" s="1048" t="s">
        <v>13</v>
      </c>
      <c r="J18" s="1049"/>
      <c r="K18" s="1043" t="s">
        <v>30</v>
      </c>
      <c r="L18" s="1048" t="s">
        <v>16</v>
      </c>
      <c r="M18" s="1049"/>
      <c r="N18" s="1044"/>
      <c r="O18" s="875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</row>
    <row r="19" spans="1:176" s="7" customFormat="1" ht="93.75" customHeight="1">
      <c r="A19" s="1045"/>
      <c r="B19" s="1045"/>
      <c r="C19" s="1045"/>
      <c r="D19" s="1057"/>
      <c r="E19" s="1059"/>
      <c r="F19" s="101" t="s">
        <v>10</v>
      </c>
      <c r="G19" s="518" t="s">
        <v>11</v>
      </c>
      <c r="H19" s="1059"/>
      <c r="I19" s="8" t="s">
        <v>14</v>
      </c>
      <c r="J19" s="8" t="s">
        <v>15</v>
      </c>
      <c r="K19" s="1047"/>
      <c r="L19" s="8" t="s">
        <v>17</v>
      </c>
      <c r="M19" s="101" t="s">
        <v>18</v>
      </c>
      <c r="N19" s="1045"/>
      <c r="O19" s="132" t="s">
        <v>31</v>
      </c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6"/>
      <c r="FF19" s="236"/>
      <c r="FG19" s="236"/>
      <c r="FH19" s="236"/>
      <c r="FI19" s="236"/>
      <c r="FJ19" s="236"/>
      <c r="FK19" s="236"/>
      <c r="FL19" s="236"/>
      <c r="FM19" s="236"/>
      <c r="FN19" s="236"/>
      <c r="FO19" s="236"/>
      <c r="FP19" s="236"/>
      <c r="FQ19" s="236"/>
      <c r="FR19" s="236"/>
      <c r="FS19" s="236"/>
      <c r="FT19" s="236"/>
    </row>
    <row r="20" spans="1:176" s="9" customFormat="1" ht="13.5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</row>
    <row r="21" spans="1:176" s="9" customFormat="1">
      <c r="A21" s="885" t="s">
        <v>153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7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</row>
    <row r="22" spans="1:176" s="524" customFormat="1" ht="18.75" customHeight="1">
      <c r="A22" s="519">
        <v>1</v>
      </c>
      <c r="B22" s="8" t="s">
        <v>53</v>
      </c>
      <c r="C22" s="520">
        <v>4110000</v>
      </c>
      <c r="D22" s="521" t="s">
        <v>884</v>
      </c>
      <c r="E22" s="179" t="s">
        <v>122</v>
      </c>
      <c r="F22" s="520">
        <v>113</v>
      </c>
      <c r="G22" s="179" t="s">
        <v>885</v>
      </c>
      <c r="H22" s="519">
        <v>4573</v>
      </c>
      <c r="I22" s="482">
        <v>75401000000</v>
      </c>
      <c r="J22" s="522" t="s">
        <v>886</v>
      </c>
      <c r="K22" s="241">
        <v>127360</v>
      </c>
      <c r="L22" s="8" t="s">
        <v>887</v>
      </c>
      <c r="M22" s="522" t="s">
        <v>49</v>
      </c>
      <c r="N22" s="523" t="s">
        <v>465</v>
      </c>
      <c r="O22" s="8" t="s">
        <v>59</v>
      </c>
    </row>
    <row r="23" spans="1:176" s="524" customFormat="1" ht="24" customHeight="1">
      <c r="A23" s="519">
        <v>2</v>
      </c>
      <c r="B23" s="8" t="s">
        <v>53</v>
      </c>
      <c r="C23" s="520">
        <v>9010000</v>
      </c>
      <c r="D23" s="521" t="s">
        <v>888</v>
      </c>
      <c r="E23" s="179" t="s">
        <v>122</v>
      </c>
      <c r="F23" s="520">
        <v>113</v>
      </c>
      <c r="G23" s="179" t="s">
        <v>885</v>
      </c>
      <c r="H23" s="519">
        <v>4573</v>
      </c>
      <c r="I23" s="482">
        <v>75401000000</v>
      </c>
      <c r="J23" s="522" t="s">
        <v>886</v>
      </c>
      <c r="K23" s="241">
        <v>83960</v>
      </c>
      <c r="L23" s="8" t="s">
        <v>887</v>
      </c>
      <c r="M23" s="522" t="s">
        <v>49</v>
      </c>
      <c r="N23" s="523" t="s">
        <v>465</v>
      </c>
      <c r="O23" s="8" t="s">
        <v>59</v>
      </c>
    </row>
    <row r="24" spans="1:176" s="524" customFormat="1" ht="37.5" customHeight="1">
      <c r="A24" s="519">
        <v>3</v>
      </c>
      <c r="B24" s="8" t="s">
        <v>53</v>
      </c>
      <c r="C24" s="525">
        <v>4030000</v>
      </c>
      <c r="D24" s="521" t="s">
        <v>889</v>
      </c>
      <c r="E24" s="179" t="s">
        <v>122</v>
      </c>
      <c r="F24" s="519">
        <v>234</v>
      </c>
      <c r="G24" s="489" t="s">
        <v>890</v>
      </c>
      <c r="H24" s="519" t="s">
        <v>891</v>
      </c>
      <c r="I24" s="482">
        <v>75401000000</v>
      </c>
      <c r="J24" s="522" t="s">
        <v>886</v>
      </c>
      <c r="K24" s="241">
        <v>3217670</v>
      </c>
      <c r="L24" s="8" t="s">
        <v>887</v>
      </c>
      <c r="M24" s="522" t="s">
        <v>49</v>
      </c>
      <c r="N24" s="523" t="s">
        <v>465</v>
      </c>
      <c r="O24" s="8" t="s">
        <v>59</v>
      </c>
    </row>
    <row r="25" spans="1:176" s="524" customFormat="1" ht="28.5" customHeight="1">
      <c r="A25" s="519">
        <v>4</v>
      </c>
      <c r="B25" s="8" t="s">
        <v>53</v>
      </c>
      <c r="C25" s="520">
        <v>7020120</v>
      </c>
      <c r="D25" s="521" t="s">
        <v>892</v>
      </c>
      <c r="E25" s="8" t="s">
        <v>893</v>
      </c>
      <c r="F25" s="526">
        <v>796</v>
      </c>
      <c r="G25" s="210" t="s">
        <v>37</v>
      </c>
      <c r="H25" s="519"/>
      <c r="I25" s="482">
        <v>75401000000</v>
      </c>
      <c r="J25" s="522" t="s">
        <v>886</v>
      </c>
      <c r="K25" s="241">
        <v>26895240</v>
      </c>
      <c r="L25" s="8" t="s">
        <v>887</v>
      </c>
      <c r="M25" s="522" t="s">
        <v>49</v>
      </c>
      <c r="N25" s="523" t="s">
        <v>465</v>
      </c>
      <c r="O25" s="8" t="s">
        <v>59</v>
      </c>
    </row>
    <row r="26" spans="1:176" s="524" customFormat="1" ht="36.75" customHeight="1">
      <c r="A26" s="519">
        <v>5</v>
      </c>
      <c r="B26" s="8" t="s">
        <v>53</v>
      </c>
      <c r="C26" s="520">
        <v>7020120</v>
      </c>
      <c r="D26" s="521" t="s">
        <v>894</v>
      </c>
      <c r="E26" s="8" t="s">
        <v>893</v>
      </c>
      <c r="F26" s="526">
        <v>796</v>
      </c>
      <c r="G26" s="210" t="s">
        <v>37</v>
      </c>
      <c r="H26" s="519"/>
      <c r="I26" s="482">
        <v>75401000000</v>
      </c>
      <c r="J26" s="522" t="s">
        <v>886</v>
      </c>
      <c r="K26" s="241">
        <v>22596960</v>
      </c>
      <c r="L26" s="8" t="s">
        <v>887</v>
      </c>
      <c r="M26" s="522" t="s">
        <v>49</v>
      </c>
      <c r="N26" s="523" t="s">
        <v>465</v>
      </c>
      <c r="O26" s="8" t="s">
        <v>59</v>
      </c>
    </row>
    <row r="27" spans="1:176" s="524" customFormat="1" ht="36.75" customHeight="1">
      <c r="A27" s="519">
        <v>6</v>
      </c>
      <c r="B27" s="8" t="s">
        <v>53</v>
      </c>
      <c r="C27" s="520">
        <v>6613090</v>
      </c>
      <c r="D27" s="521" t="s">
        <v>895</v>
      </c>
      <c r="E27" s="179" t="s">
        <v>122</v>
      </c>
      <c r="F27" s="526">
        <v>796</v>
      </c>
      <c r="G27" s="210" t="s">
        <v>37</v>
      </c>
      <c r="H27" s="519"/>
      <c r="I27" s="482">
        <v>75401000000</v>
      </c>
      <c r="J27" s="522" t="s">
        <v>886</v>
      </c>
      <c r="K27" s="241">
        <v>32800</v>
      </c>
      <c r="L27" s="8" t="s">
        <v>887</v>
      </c>
      <c r="M27" s="522" t="s">
        <v>49</v>
      </c>
      <c r="N27" s="527" t="s">
        <v>56</v>
      </c>
      <c r="O27" s="8" t="s">
        <v>58</v>
      </c>
    </row>
    <row r="28" spans="1:176" s="524" customFormat="1" ht="39.75" customHeight="1">
      <c r="A28" s="519">
        <v>7</v>
      </c>
      <c r="B28" s="8" t="s">
        <v>53</v>
      </c>
      <c r="C28" s="528">
        <v>6613000</v>
      </c>
      <c r="D28" s="521" t="s">
        <v>896</v>
      </c>
      <c r="E28" s="179" t="s">
        <v>122</v>
      </c>
      <c r="F28" s="526">
        <v>796</v>
      </c>
      <c r="G28" s="210" t="s">
        <v>37</v>
      </c>
      <c r="H28" s="519"/>
      <c r="I28" s="482">
        <v>75401000000</v>
      </c>
      <c r="J28" s="522" t="s">
        <v>886</v>
      </c>
      <c r="K28" s="241">
        <v>24000</v>
      </c>
      <c r="L28" s="8" t="s">
        <v>887</v>
      </c>
      <c r="M28" s="522" t="s">
        <v>49</v>
      </c>
      <c r="N28" s="527" t="s">
        <v>56</v>
      </c>
      <c r="O28" s="8" t="s">
        <v>58</v>
      </c>
    </row>
    <row r="29" spans="1:176" s="524" customFormat="1" ht="42.75" customHeight="1">
      <c r="A29" s="519">
        <v>8</v>
      </c>
      <c r="B29" s="8" t="s">
        <v>53</v>
      </c>
      <c r="C29" s="520">
        <v>7210000</v>
      </c>
      <c r="D29" s="521" t="s">
        <v>897</v>
      </c>
      <c r="E29" s="179" t="s">
        <v>122</v>
      </c>
      <c r="F29" s="526">
        <v>796</v>
      </c>
      <c r="G29" s="210" t="s">
        <v>37</v>
      </c>
      <c r="H29" s="519"/>
      <c r="I29" s="482">
        <v>75401000000</v>
      </c>
      <c r="J29" s="522" t="s">
        <v>886</v>
      </c>
      <c r="K29" s="241">
        <v>3925000</v>
      </c>
      <c r="L29" s="8" t="s">
        <v>887</v>
      </c>
      <c r="M29" s="522" t="s">
        <v>49</v>
      </c>
      <c r="N29" s="527" t="s">
        <v>56</v>
      </c>
      <c r="O29" s="8" t="s">
        <v>58</v>
      </c>
    </row>
    <row r="30" spans="1:176" s="524" customFormat="1" ht="39.75" customHeight="1">
      <c r="A30" s="519">
        <v>9</v>
      </c>
      <c r="B30" s="8" t="s">
        <v>53</v>
      </c>
      <c r="C30" s="520">
        <v>7210000</v>
      </c>
      <c r="D30" s="521" t="s">
        <v>898</v>
      </c>
      <c r="E30" s="179" t="s">
        <v>122</v>
      </c>
      <c r="F30" s="526">
        <v>796</v>
      </c>
      <c r="G30" s="210" t="s">
        <v>37</v>
      </c>
      <c r="H30" s="519"/>
      <c r="I30" s="482">
        <v>75401000000</v>
      </c>
      <c r="J30" s="522" t="s">
        <v>886</v>
      </c>
      <c r="K30" s="241">
        <v>250000</v>
      </c>
      <c r="L30" s="8" t="s">
        <v>887</v>
      </c>
      <c r="M30" s="522" t="s">
        <v>49</v>
      </c>
      <c r="N30" s="527" t="s">
        <v>56</v>
      </c>
      <c r="O30" s="8" t="s">
        <v>58</v>
      </c>
    </row>
    <row r="31" spans="1:176" s="524" customFormat="1" ht="32.25" customHeight="1">
      <c r="A31" s="519">
        <v>10</v>
      </c>
      <c r="B31" s="8" t="s">
        <v>53</v>
      </c>
      <c r="C31" s="520">
        <v>7210000</v>
      </c>
      <c r="D31" s="521" t="s">
        <v>899</v>
      </c>
      <c r="E31" s="179" t="s">
        <v>122</v>
      </c>
      <c r="F31" s="526">
        <v>796</v>
      </c>
      <c r="G31" s="210" t="s">
        <v>37</v>
      </c>
      <c r="H31" s="519"/>
      <c r="I31" s="482">
        <v>75401000000</v>
      </c>
      <c r="J31" s="522" t="s">
        <v>886</v>
      </c>
      <c r="K31" s="241">
        <v>25000</v>
      </c>
      <c r="L31" s="8" t="s">
        <v>887</v>
      </c>
      <c r="M31" s="522" t="s">
        <v>49</v>
      </c>
      <c r="N31" s="527" t="s">
        <v>56</v>
      </c>
      <c r="O31" s="8" t="s">
        <v>58</v>
      </c>
    </row>
    <row r="32" spans="1:176" s="524" customFormat="1" ht="46.5" customHeight="1">
      <c r="A32" s="519">
        <v>11</v>
      </c>
      <c r="B32" s="8" t="s">
        <v>53</v>
      </c>
      <c r="C32" s="520">
        <v>7210000</v>
      </c>
      <c r="D32" s="521" t="s">
        <v>900</v>
      </c>
      <c r="E32" s="179" t="s">
        <v>122</v>
      </c>
      <c r="F32" s="526">
        <v>796</v>
      </c>
      <c r="G32" s="210" t="s">
        <v>37</v>
      </c>
      <c r="H32" s="519"/>
      <c r="I32" s="482">
        <v>75401000000</v>
      </c>
      <c r="J32" s="522" t="s">
        <v>886</v>
      </c>
      <c r="K32" s="241">
        <v>1400000</v>
      </c>
      <c r="L32" s="8" t="s">
        <v>887</v>
      </c>
      <c r="M32" s="522" t="s">
        <v>49</v>
      </c>
      <c r="N32" s="527" t="s">
        <v>56</v>
      </c>
      <c r="O32" s="8" t="s">
        <v>58</v>
      </c>
    </row>
    <row r="33" spans="1:15" s="524" customFormat="1" ht="15">
      <c r="A33" s="519">
        <v>12</v>
      </c>
      <c r="B33" s="8" t="s">
        <v>53</v>
      </c>
      <c r="C33" s="529">
        <v>3313144</v>
      </c>
      <c r="D33" s="521" t="s">
        <v>901</v>
      </c>
      <c r="E33" s="179" t="s">
        <v>122</v>
      </c>
      <c r="F33" s="526">
        <v>796</v>
      </c>
      <c r="G33" s="210" t="s">
        <v>37</v>
      </c>
      <c r="H33" s="519"/>
      <c r="I33" s="482">
        <v>75401000000</v>
      </c>
      <c r="J33" s="522" t="s">
        <v>886</v>
      </c>
      <c r="K33" s="241">
        <v>100000</v>
      </c>
      <c r="L33" s="8" t="s">
        <v>887</v>
      </c>
      <c r="M33" s="522" t="s">
        <v>49</v>
      </c>
      <c r="N33" s="527" t="s">
        <v>56</v>
      </c>
      <c r="O33" s="8" t="s">
        <v>58</v>
      </c>
    </row>
    <row r="34" spans="1:15" s="524" customFormat="1" ht="25.5">
      <c r="A34" s="519">
        <v>13</v>
      </c>
      <c r="B34" s="8" t="s">
        <v>53</v>
      </c>
      <c r="C34" s="525">
        <v>7500000</v>
      </c>
      <c r="D34" s="521" t="s">
        <v>902</v>
      </c>
      <c r="E34" s="8" t="s">
        <v>893</v>
      </c>
      <c r="F34" s="526">
        <v>796</v>
      </c>
      <c r="G34" s="210" t="s">
        <v>37</v>
      </c>
      <c r="H34" s="519"/>
      <c r="I34" s="482">
        <v>75401000000</v>
      </c>
      <c r="J34" s="522" t="s">
        <v>886</v>
      </c>
      <c r="K34" s="241">
        <v>3312000</v>
      </c>
      <c r="L34" s="8" t="s">
        <v>887</v>
      </c>
      <c r="M34" s="522" t="s">
        <v>49</v>
      </c>
      <c r="N34" s="527" t="s">
        <v>56</v>
      </c>
      <c r="O34" s="8" t="s">
        <v>58</v>
      </c>
    </row>
    <row r="35" spans="1:15" s="524" customFormat="1" ht="15">
      <c r="A35" s="519">
        <v>14</v>
      </c>
      <c r="B35" s="8" t="s">
        <v>53</v>
      </c>
      <c r="C35" s="520">
        <v>7210000</v>
      </c>
      <c r="D35" s="521" t="s">
        <v>903</v>
      </c>
      <c r="E35" s="179" t="s">
        <v>122</v>
      </c>
      <c r="F35" s="526">
        <v>796</v>
      </c>
      <c r="G35" s="210" t="s">
        <v>37</v>
      </c>
      <c r="H35" s="519"/>
      <c r="I35" s="482">
        <v>75401000000</v>
      </c>
      <c r="J35" s="522" t="s">
        <v>886</v>
      </c>
      <c r="K35" s="241">
        <v>20000</v>
      </c>
      <c r="L35" s="8" t="s">
        <v>887</v>
      </c>
      <c r="M35" s="522" t="s">
        <v>49</v>
      </c>
      <c r="N35" s="527" t="s">
        <v>56</v>
      </c>
      <c r="O35" s="8" t="s">
        <v>58</v>
      </c>
    </row>
    <row r="36" spans="1:15" s="524" customFormat="1" ht="25.5">
      <c r="A36" s="519">
        <v>15</v>
      </c>
      <c r="B36" s="8" t="s">
        <v>53</v>
      </c>
      <c r="C36" s="525">
        <v>6420090</v>
      </c>
      <c r="D36" s="521" t="s">
        <v>904</v>
      </c>
      <c r="E36" s="179" t="s">
        <v>122</v>
      </c>
      <c r="F36" s="526">
        <v>796</v>
      </c>
      <c r="G36" s="210" t="s">
        <v>37</v>
      </c>
      <c r="H36" s="519"/>
      <c r="I36" s="482">
        <v>75401000000</v>
      </c>
      <c r="J36" s="522" t="s">
        <v>886</v>
      </c>
      <c r="K36" s="241">
        <v>792000</v>
      </c>
      <c r="L36" s="8" t="s">
        <v>887</v>
      </c>
      <c r="M36" s="522" t="s">
        <v>49</v>
      </c>
      <c r="N36" s="523" t="s">
        <v>465</v>
      </c>
      <c r="O36" s="8" t="s">
        <v>59</v>
      </c>
    </row>
    <row r="37" spans="1:15" s="524" customFormat="1" ht="15">
      <c r="A37" s="519">
        <v>16</v>
      </c>
      <c r="B37" s="8" t="s">
        <v>53</v>
      </c>
      <c r="C37" s="525">
        <v>6420090</v>
      </c>
      <c r="D37" s="521" t="s">
        <v>905</v>
      </c>
      <c r="E37" s="179" t="s">
        <v>122</v>
      </c>
      <c r="F37" s="526">
        <v>796</v>
      </c>
      <c r="G37" s="210" t="s">
        <v>37</v>
      </c>
      <c r="H37" s="519"/>
      <c r="I37" s="482">
        <v>75401000000</v>
      </c>
      <c r="J37" s="522" t="s">
        <v>886</v>
      </c>
      <c r="K37" s="241">
        <v>18000</v>
      </c>
      <c r="L37" s="8" t="s">
        <v>887</v>
      </c>
      <c r="M37" s="522" t="s">
        <v>49</v>
      </c>
      <c r="N37" s="527" t="s">
        <v>56</v>
      </c>
      <c r="O37" s="8" t="s">
        <v>58</v>
      </c>
    </row>
    <row r="38" spans="1:15" s="524" customFormat="1" ht="25.5">
      <c r="A38" s="519">
        <v>17</v>
      </c>
      <c r="B38" s="8" t="s">
        <v>53</v>
      </c>
      <c r="C38" s="530">
        <v>7413029</v>
      </c>
      <c r="D38" s="521" t="s">
        <v>906</v>
      </c>
      <c r="E38" s="8" t="s">
        <v>893</v>
      </c>
      <c r="F38" s="526">
        <v>796</v>
      </c>
      <c r="G38" s="210" t="s">
        <v>37</v>
      </c>
      <c r="H38" s="519"/>
      <c r="I38" s="482">
        <v>75401000000</v>
      </c>
      <c r="J38" s="522" t="s">
        <v>886</v>
      </c>
      <c r="K38" s="241">
        <v>540000</v>
      </c>
      <c r="L38" s="8" t="s">
        <v>887</v>
      </c>
      <c r="M38" s="522" t="s">
        <v>49</v>
      </c>
      <c r="N38" s="523" t="s">
        <v>465</v>
      </c>
      <c r="O38" s="8" t="s">
        <v>59</v>
      </c>
    </row>
    <row r="39" spans="1:15" s="524" customFormat="1" ht="15">
      <c r="A39" s="519">
        <v>18</v>
      </c>
      <c r="B39" s="8" t="s">
        <v>53</v>
      </c>
      <c r="C39" s="530">
        <v>6411040</v>
      </c>
      <c r="D39" s="521" t="s">
        <v>907</v>
      </c>
      <c r="E39" s="179" t="s">
        <v>122</v>
      </c>
      <c r="F39" s="526">
        <v>796</v>
      </c>
      <c r="G39" s="210" t="s">
        <v>37</v>
      </c>
      <c r="H39" s="519"/>
      <c r="I39" s="482">
        <v>75401000000</v>
      </c>
      <c r="J39" s="522" t="s">
        <v>886</v>
      </c>
      <c r="K39" s="241">
        <v>39857</v>
      </c>
      <c r="L39" s="8" t="s">
        <v>887</v>
      </c>
      <c r="M39" s="522" t="s">
        <v>49</v>
      </c>
      <c r="N39" s="527" t="s">
        <v>56</v>
      </c>
      <c r="O39" s="8" t="s">
        <v>58</v>
      </c>
    </row>
    <row r="40" spans="1:15" s="524" customFormat="1" ht="25.5">
      <c r="A40" s="519">
        <v>19</v>
      </c>
      <c r="B40" s="8" t="s">
        <v>53</v>
      </c>
      <c r="C40" s="520">
        <v>9230000</v>
      </c>
      <c r="D40" s="521" t="s">
        <v>908</v>
      </c>
      <c r="E40" s="8" t="s">
        <v>893</v>
      </c>
      <c r="F40" s="526">
        <v>796</v>
      </c>
      <c r="G40" s="210" t="s">
        <v>37</v>
      </c>
      <c r="H40" s="519"/>
      <c r="I40" s="482">
        <v>75401000000</v>
      </c>
      <c r="J40" s="522" t="s">
        <v>886</v>
      </c>
      <c r="K40" s="241">
        <v>15600</v>
      </c>
      <c r="L40" s="8" t="s">
        <v>887</v>
      </c>
      <c r="M40" s="522" t="s">
        <v>49</v>
      </c>
      <c r="N40" s="523" t="s">
        <v>465</v>
      </c>
      <c r="O40" s="8" t="s">
        <v>59</v>
      </c>
    </row>
    <row r="41" spans="1:15" s="524" customFormat="1" ht="25.5">
      <c r="A41" s="519">
        <v>20</v>
      </c>
      <c r="B41" s="8" t="s">
        <v>53</v>
      </c>
      <c r="C41" s="520">
        <v>9229000</v>
      </c>
      <c r="D41" s="521" t="s">
        <v>909</v>
      </c>
      <c r="E41" s="179" t="s">
        <v>122</v>
      </c>
      <c r="F41" s="526">
        <v>796</v>
      </c>
      <c r="G41" s="210" t="s">
        <v>37</v>
      </c>
      <c r="H41" s="519"/>
      <c r="I41" s="482">
        <v>75401000000</v>
      </c>
      <c r="J41" s="522" t="s">
        <v>886</v>
      </c>
      <c r="K41" s="241">
        <v>61000</v>
      </c>
      <c r="L41" s="8" t="s">
        <v>887</v>
      </c>
      <c r="M41" s="522" t="s">
        <v>49</v>
      </c>
      <c r="N41" s="527" t="s">
        <v>56</v>
      </c>
      <c r="O41" s="8" t="s">
        <v>58</v>
      </c>
    </row>
    <row r="42" spans="1:15" s="524" customFormat="1" ht="38.25">
      <c r="A42" s="519">
        <v>21</v>
      </c>
      <c r="B42" s="8" t="s">
        <v>53</v>
      </c>
      <c r="C42" s="520"/>
      <c r="D42" s="521" t="s">
        <v>910</v>
      </c>
      <c r="E42" s="8" t="s">
        <v>893</v>
      </c>
      <c r="F42" s="526">
        <v>796</v>
      </c>
      <c r="G42" s="210" t="s">
        <v>37</v>
      </c>
      <c r="H42" s="519"/>
      <c r="I42" s="482">
        <v>75401000000</v>
      </c>
      <c r="J42" s="522" t="s">
        <v>886</v>
      </c>
      <c r="K42" s="241">
        <v>17000</v>
      </c>
      <c r="L42" s="8" t="s">
        <v>887</v>
      </c>
      <c r="M42" s="522" t="s">
        <v>49</v>
      </c>
      <c r="N42" s="523" t="s">
        <v>465</v>
      </c>
      <c r="O42" s="8" t="s">
        <v>59</v>
      </c>
    </row>
    <row r="43" spans="1:15" s="524" customFormat="1" ht="15">
      <c r="A43" s="519">
        <v>22</v>
      </c>
      <c r="B43" s="8" t="s">
        <v>53</v>
      </c>
      <c r="C43" s="520">
        <v>6410000</v>
      </c>
      <c r="D43" s="521" t="s">
        <v>911</v>
      </c>
      <c r="E43" s="179" t="s">
        <v>122</v>
      </c>
      <c r="F43" s="526">
        <v>796</v>
      </c>
      <c r="G43" s="210" t="s">
        <v>37</v>
      </c>
      <c r="H43" s="519"/>
      <c r="I43" s="482">
        <v>75401000000</v>
      </c>
      <c r="J43" s="522" t="s">
        <v>886</v>
      </c>
      <c r="K43" s="241">
        <v>28000</v>
      </c>
      <c r="L43" s="8" t="s">
        <v>887</v>
      </c>
      <c r="M43" s="522" t="s">
        <v>49</v>
      </c>
      <c r="N43" s="527" t="s">
        <v>56</v>
      </c>
      <c r="O43" s="8" t="s">
        <v>58</v>
      </c>
    </row>
    <row r="44" spans="1:15" s="524" customFormat="1" ht="25.5">
      <c r="A44" s="519">
        <v>23</v>
      </c>
      <c r="B44" s="8" t="s">
        <v>113</v>
      </c>
      <c r="C44" s="519" t="s">
        <v>912</v>
      </c>
      <c r="D44" s="521" t="s">
        <v>913</v>
      </c>
      <c r="E44" s="179" t="s">
        <v>122</v>
      </c>
      <c r="F44" s="526">
        <v>796</v>
      </c>
      <c r="G44" s="210" t="s">
        <v>37</v>
      </c>
      <c r="H44" s="519"/>
      <c r="I44" s="482">
        <v>75401000000</v>
      </c>
      <c r="J44" s="522" t="s">
        <v>886</v>
      </c>
      <c r="K44" s="241">
        <v>735000</v>
      </c>
      <c r="L44" s="8" t="s">
        <v>887</v>
      </c>
      <c r="M44" s="522" t="s">
        <v>49</v>
      </c>
      <c r="N44" s="527" t="s">
        <v>56</v>
      </c>
      <c r="O44" s="8" t="s">
        <v>58</v>
      </c>
    </row>
    <row r="45" spans="1:15" s="524" customFormat="1" ht="15">
      <c r="A45" s="519">
        <v>24</v>
      </c>
      <c r="B45" s="8" t="s">
        <v>53</v>
      </c>
      <c r="C45" s="520">
        <v>8040020</v>
      </c>
      <c r="D45" s="521" t="s">
        <v>914</v>
      </c>
      <c r="E45" s="179" t="s">
        <v>122</v>
      </c>
      <c r="F45" s="519">
        <v>792</v>
      </c>
      <c r="G45" s="531" t="s">
        <v>51</v>
      </c>
      <c r="H45" s="519"/>
      <c r="I45" s="482">
        <v>75401000000</v>
      </c>
      <c r="J45" s="522" t="s">
        <v>886</v>
      </c>
      <c r="K45" s="241">
        <v>82720</v>
      </c>
      <c r="L45" s="8" t="s">
        <v>887</v>
      </c>
      <c r="M45" s="522" t="s">
        <v>49</v>
      </c>
      <c r="N45" s="527" t="s">
        <v>56</v>
      </c>
      <c r="O45" s="8" t="s">
        <v>58</v>
      </c>
    </row>
    <row r="46" spans="1:15" s="524" customFormat="1" ht="15">
      <c r="A46" s="519">
        <v>25</v>
      </c>
      <c r="B46" s="8" t="s">
        <v>53</v>
      </c>
      <c r="C46" s="520">
        <v>9010020</v>
      </c>
      <c r="D46" s="521" t="s">
        <v>915</v>
      </c>
      <c r="E46" s="179" t="s">
        <v>122</v>
      </c>
      <c r="F46" s="526">
        <v>796</v>
      </c>
      <c r="G46" s="210" t="s">
        <v>37</v>
      </c>
      <c r="H46" s="519"/>
      <c r="I46" s="482">
        <v>75401000000</v>
      </c>
      <c r="J46" s="522" t="s">
        <v>886</v>
      </c>
      <c r="K46" s="241">
        <v>48000</v>
      </c>
      <c r="L46" s="8" t="s">
        <v>887</v>
      </c>
      <c r="M46" s="522" t="s">
        <v>49</v>
      </c>
      <c r="N46" s="527" t="s">
        <v>56</v>
      </c>
      <c r="O46" s="8" t="s">
        <v>58</v>
      </c>
    </row>
    <row r="47" spans="1:15" s="524" customFormat="1" ht="15">
      <c r="A47" s="519">
        <v>26</v>
      </c>
      <c r="B47" s="8" t="s">
        <v>53</v>
      </c>
      <c r="C47" s="520">
        <v>7493050</v>
      </c>
      <c r="D47" s="521" t="s">
        <v>916</v>
      </c>
      <c r="E47" s="179" t="s">
        <v>122</v>
      </c>
      <c r="F47" s="526">
        <v>796</v>
      </c>
      <c r="G47" s="210" t="s">
        <v>37</v>
      </c>
      <c r="H47" s="519"/>
      <c r="I47" s="482">
        <v>75401000000</v>
      </c>
      <c r="J47" s="522" t="s">
        <v>886</v>
      </c>
      <c r="K47" s="241">
        <v>336000</v>
      </c>
      <c r="L47" s="8" t="s">
        <v>887</v>
      </c>
      <c r="M47" s="522" t="s">
        <v>49</v>
      </c>
      <c r="N47" s="527" t="s">
        <v>56</v>
      </c>
      <c r="O47" s="8" t="s">
        <v>58</v>
      </c>
    </row>
    <row r="48" spans="1:15" s="524" customFormat="1" ht="25.5">
      <c r="A48" s="519">
        <v>27</v>
      </c>
      <c r="B48" s="8" t="s">
        <v>53</v>
      </c>
      <c r="C48" s="520">
        <v>7111020</v>
      </c>
      <c r="D48" s="521" t="s">
        <v>917</v>
      </c>
      <c r="E48" s="179" t="s">
        <v>122</v>
      </c>
      <c r="F48" s="526">
        <v>796</v>
      </c>
      <c r="G48" s="210" t="s">
        <v>37</v>
      </c>
      <c r="H48" s="519"/>
      <c r="I48" s="482">
        <v>75401000000</v>
      </c>
      <c r="J48" s="522" t="s">
        <v>886</v>
      </c>
      <c r="K48" s="241">
        <v>486000</v>
      </c>
      <c r="L48" s="8" t="s">
        <v>887</v>
      </c>
      <c r="M48" s="522" t="s">
        <v>49</v>
      </c>
      <c r="N48" s="527" t="s">
        <v>56</v>
      </c>
      <c r="O48" s="8" t="s">
        <v>58</v>
      </c>
    </row>
    <row r="49" spans="1:176" s="524" customFormat="1" ht="19.5" customHeight="1">
      <c r="A49" s="519">
        <v>28</v>
      </c>
      <c r="B49" s="8" t="s">
        <v>53</v>
      </c>
      <c r="C49" s="520">
        <v>5020000</v>
      </c>
      <c r="D49" s="521" t="s">
        <v>918</v>
      </c>
      <c r="E49" s="179" t="s">
        <v>122</v>
      </c>
      <c r="F49" s="526">
        <v>796</v>
      </c>
      <c r="G49" s="210" t="s">
        <v>37</v>
      </c>
      <c r="H49" s="519"/>
      <c r="I49" s="482">
        <v>75401000000</v>
      </c>
      <c r="J49" s="522" t="s">
        <v>886</v>
      </c>
      <c r="K49" s="241">
        <v>5000</v>
      </c>
      <c r="L49" s="8" t="s">
        <v>887</v>
      </c>
      <c r="M49" s="522" t="s">
        <v>49</v>
      </c>
      <c r="N49" s="527" t="s">
        <v>56</v>
      </c>
      <c r="O49" s="8" t="s">
        <v>58</v>
      </c>
    </row>
    <row r="50" spans="1:176" s="524" customFormat="1" ht="32.25" customHeight="1">
      <c r="A50" s="519">
        <v>29</v>
      </c>
      <c r="B50" s="8" t="s">
        <v>53</v>
      </c>
      <c r="C50" s="520">
        <v>5020000</v>
      </c>
      <c r="D50" s="521" t="s">
        <v>919</v>
      </c>
      <c r="E50" s="179" t="s">
        <v>122</v>
      </c>
      <c r="F50" s="526">
        <v>796</v>
      </c>
      <c r="G50" s="210" t="s">
        <v>37</v>
      </c>
      <c r="H50" s="519"/>
      <c r="I50" s="482">
        <v>75401000000</v>
      </c>
      <c r="J50" s="522" t="s">
        <v>886</v>
      </c>
      <c r="K50" s="241">
        <v>9000</v>
      </c>
      <c r="L50" s="8" t="s">
        <v>887</v>
      </c>
      <c r="M50" s="522" t="s">
        <v>49</v>
      </c>
      <c r="N50" s="527" t="s">
        <v>56</v>
      </c>
      <c r="O50" s="8" t="s">
        <v>58</v>
      </c>
    </row>
    <row r="51" spans="1:176" s="524" customFormat="1" ht="33.75" customHeight="1">
      <c r="A51" s="519">
        <v>30</v>
      </c>
      <c r="B51" s="8" t="s">
        <v>53</v>
      </c>
      <c r="C51" s="520">
        <v>5020000</v>
      </c>
      <c r="D51" s="521" t="s">
        <v>920</v>
      </c>
      <c r="E51" s="179" t="s">
        <v>122</v>
      </c>
      <c r="F51" s="526">
        <v>796</v>
      </c>
      <c r="G51" s="210" t="s">
        <v>37</v>
      </c>
      <c r="H51" s="519"/>
      <c r="I51" s="482">
        <v>75401000000</v>
      </c>
      <c r="J51" s="522" t="s">
        <v>886</v>
      </c>
      <c r="K51" s="241">
        <v>45000</v>
      </c>
      <c r="L51" s="8" t="s">
        <v>887</v>
      </c>
      <c r="M51" s="522" t="s">
        <v>49</v>
      </c>
      <c r="N51" s="527" t="s">
        <v>56</v>
      </c>
      <c r="O51" s="8" t="s">
        <v>58</v>
      </c>
    </row>
    <row r="52" spans="1:176" s="524" customFormat="1" ht="32.25" customHeight="1">
      <c r="A52" s="519">
        <v>31</v>
      </c>
      <c r="B52" s="8" t="s">
        <v>53</v>
      </c>
      <c r="C52" s="520">
        <v>5020000</v>
      </c>
      <c r="D52" s="521" t="s">
        <v>921</v>
      </c>
      <c r="E52" s="179" t="s">
        <v>122</v>
      </c>
      <c r="F52" s="526">
        <v>796</v>
      </c>
      <c r="G52" s="210" t="s">
        <v>37</v>
      </c>
      <c r="H52" s="519"/>
      <c r="I52" s="482">
        <v>75401000000</v>
      </c>
      <c r="J52" s="522" t="s">
        <v>886</v>
      </c>
      <c r="K52" s="241">
        <v>20500</v>
      </c>
      <c r="L52" s="8" t="s">
        <v>887</v>
      </c>
      <c r="M52" s="522" t="s">
        <v>49</v>
      </c>
      <c r="N52" s="527" t="s">
        <v>56</v>
      </c>
      <c r="O52" s="8" t="s">
        <v>58</v>
      </c>
    </row>
    <row r="53" spans="1:176" s="524" customFormat="1" ht="28.5" customHeight="1">
      <c r="A53" s="519">
        <v>32</v>
      </c>
      <c r="B53" s="8" t="s">
        <v>53</v>
      </c>
      <c r="C53" s="520">
        <v>7111020</v>
      </c>
      <c r="D53" s="521" t="s">
        <v>922</v>
      </c>
      <c r="E53" s="179" t="s">
        <v>122</v>
      </c>
      <c r="F53" s="526">
        <v>796</v>
      </c>
      <c r="G53" s="210" t="s">
        <v>37</v>
      </c>
      <c r="H53" s="519"/>
      <c r="I53" s="482">
        <v>75401000000</v>
      </c>
      <c r="J53" s="522" t="s">
        <v>886</v>
      </c>
      <c r="K53" s="241">
        <v>272880</v>
      </c>
      <c r="L53" s="8" t="s">
        <v>887</v>
      </c>
      <c r="M53" s="522" t="s">
        <v>49</v>
      </c>
      <c r="N53" s="527" t="s">
        <v>56</v>
      </c>
      <c r="O53" s="8" t="s">
        <v>58</v>
      </c>
    </row>
    <row r="54" spans="1:176" s="524" customFormat="1" ht="29.25" customHeight="1">
      <c r="A54" s="519">
        <v>33</v>
      </c>
      <c r="B54" s="8" t="s">
        <v>53</v>
      </c>
      <c r="C54" s="520">
        <v>7111020</v>
      </c>
      <c r="D54" s="521" t="s">
        <v>923</v>
      </c>
      <c r="E54" s="179" t="s">
        <v>122</v>
      </c>
      <c r="F54" s="526">
        <v>796</v>
      </c>
      <c r="G54" s="210" t="s">
        <v>37</v>
      </c>
      <c r="H54" s="519"/>
      <c r="I54" s="482">
        <v>75401000000</v>
      </c>
      <c r="J54" s="522" t="s">
        <v>886</v>
      </c>
      <c r="K54" s="241">
        <v>475600</v>
      </c>
      <c r="L54" s="8" t="s">
        <v>887</v>
      </c>
      <c r="M54" s="522" t="s">
        <v>49</v>
      </c>
      <c r="N54" s="523" t="s">
        <v>465</v>
      </c>
      <c r="O54" s="8" t="s">
        <v>59</v>
      </c>
    </row>
    <row r="55" spans="1:176" s="524" customFormat="1" ht="27.75" customHeight="1">
      <c r="A55" s="519">
        <v>34</v>
      </c>
      <c r="B55" s="8" t="s">
        <v>53</v>
      </c>
      <c r="C55" s="520">
        <v>7111020</v>
      </c>
      <c r="D55" s="521" t="s">
        <v>924</v>
      </c>
      <c r="E55" s="179" t="s">
        <v>122</v>
      </c>
      <c r="F55" s="526">
        <v>796</v>
      </c>
      <c r="G55" s="210" t="s">
        <v>37</v>
      </c>
      <c r="H55" s="519"/>
      <c r="I55" s="482">
        <v>75401000000</v>
      </c>
      <c r="J55" s="522" t="s">
        <v>886</v>
      </c>
      <c r="K55" s="241">
        <v>168600</v>
      </c>
      <c r="L55" s="8" t="s">
        <v>887</v>
      </c>
      <c r="M55" s="522" t="s">
        <v>49</v>
      </c>
      <c r="N55" s="527" t="s">
        <v>56</v>
      </c>
      <c r="O55" s="8" t="s">
        <v>58</v>
      </c>
    </row>
    <row r="56" spans="1:176" s="524" customFormat="1" ht="30.75" customHeight="1">
      <c r="A56" s="519">
        <v>35</v>
      </c>
      <c r="B56" s="8" t="s">
        <v>53</v>
      </c>
      <c r="C56" s="520">
        <v>7111020</v>
      </c>
      <c r="D56" s="521" t="s">
        <v>925</v>
      </c>
      <c r="E56" s="179" t="s">
        <v>122</v>
      </c>
      <c r="F56" s="526">
        <v>796</v>
      </c>
      <c r="G56" s="210" t="s">
        <v>37</v>
      </c>
      <c r="H56" s="519"/>
      <c r="I56" s="482">
        <v>75401000000</v>
      </c>
      <c r="J56" s="522" t="s">
        <v>886</v>
      </c>
      <c r="K56" s="241">
        <v>55000</v>
      </c>
      <c r="L56" s="8" t="s">
        <v>887</v>
      </c>
      <c r="M56" s="522" t="s">
        <v>49</v>
      </c>
      <c r="N56" s="527" t="s">
        <v>56</v>
      </c>
      <c r="O56" s="8" t="s">
        <v>58</v>
      </c>
    </row>
    <row r="57" spans="1:176" s="524" customFormat="1" ht="28.5" customHeight="1">
      <c r="A57" s="519">
        <v>36</v>
      </c>
      <c r="B57" s="8" t="s">
        <v>53</v>
      </c>
      <c r="C57" s="520">
        <v>2320831</v>
      </c>
      <c r="D57" s="521" t="s">
        <v>926</v>
      </c>
      <c r="E57" s="179" t="s">
        <v>122</v>
      </c>
      <c r="F57" s="520">
        <v>112</v>
      </c>
      <c r="G57" s="179" t="s">
        <v>927</v>
      </c>
      <c r="H57" s="519">
        <v>42749</v>
      </c>
      <c r="I57" s="482">
        <v>75401000000</v>
      </c>
      <c r="J57" s="522" t="s">
        <v>886</v>
      </c>
      <c r="K57" s="241">
        <v>853000</v>
      </c>
      <c r="L57" s="8" t="s">
        <v>887</v>
      </c>
      <c r="M57" s="522" t="s">
        <v>49</v>
      </c>
      <c r="N57" s="527" t="s">
        <v>56</v>
      </c>
      <c r="O57" s="8" t="s">
        <v>58</v>
      </c>
    </row>
    <row r="58" spans="1:176" s="524" customFormat="1" ht="25.5" customHeight="1">
      <c r="A58" s="519">
        <v>37</v>
      </c>
      <c r="B58" s="8" t="s">
        <v>53</v>
      </c>
      <c r="C58" s="520">
        <v>2300000</v>
      </c>
      <c r="D58" s="477" t="s">
        <v>928</v>
      </c>
      <c r="E58" s="179" t="s">
        <v>122</v>
      </c>
      <c r="F58" s="520">
        <v>112</v>
      </c>
      <c r="G58" s="179" t="s">
        <v>927</v>
      </c>
      <c r="H58" s="520">
        <v>1130.9000000000001</v>
      </c>
      <c r="I58" s="482">
        <v>75401000000</v>
      </c>
      <c r="J58" s="522" t="s">
        <v>886</v>
      </c>
      <c r="K58" s="532">
        <v>39581.199999999997</v>
      </c>
      <c r="L58" s="8" t="s">
        <v>887</v>
      </c>
      <c r="M58" s="522" t="s">
        <v>49</v>
      </c>
      <c r="N58" s="527" t="s">
        <v>56</v>
      </c>
      <c r="O58" s="8" t="s">
        <v>58</v>
      </c>
    </row>
    <row r="59" spans="1:176" s="524" customFormat="1" ht="27" customHeight="1">
      <c r="A59" s="519">
        <v>38</v>
      </c>
      <c r="B59" s="8" t="s">
        <v>53</v>
      </c>
      <c r="C59" s="520">
        <v>8519190</v>
      </c>
      <c r="D59" s="521" t="s">
        <v>929</v>
      </c>
      <c r="E59" s="179" t="s">
        <v>122</v>
      </c>
      <c r="F59" s="533">
        <v>792</v>
      </c>
      <c r="G59" s="208" t="s">
        <v>288</v>
      </c>
      <c r="H59" s="519"/>
      <c r="I59" s="482">
        <v>75401000000</v>
      </c>
      <c r="J59" s="522" t="s">
        <v>886</v>
      </c>
      <c r="K59" s="241">
        <v>264000</v>
      </c>
      <c r="L59" s="8" t="s">
        <v>887</v>
      </c>
      <c r="M59" s="522" t="s">
        <v>49</v>
      </c>
      <c r="N59" s="527" t="s">
        <v>56</v>
      </c>
      <c r="O59" s="8" t="s">
        <v>58</v>
      </c>
    </row>
    <row r="60" spans="1:176" s="524" customFormat="1" ht="21" customHeight="1">
      <c r="A60" s="519">
        <v>39</v>
      </c>
      <c r="B60" s="8" t="s">
        <v>53</v>
      </c>
      <c r="C60" s="520">
        <v>1520111</v>
      </c>
      <c r="D60" s="521" t="s">
        <v>930</v>
      </c>
      <c r="E60" s="179" t="s">
        <v>122</v>
      </c>
      <c r="F60" s="533">
        <v>792</v>
      </c>
      <c r="G60" s="208" t="s">
        <v>288</v>
      </c>
      <c r="H60" s="519">
        <v>114</v>
      </c>
      <c r="I60" s="482">
        <v>75401000000</v>
      </c>
      <c r="J60" s="522" t="s">
        <v>886</v>
      </c>
      <c r="K60" s="241">
        <v>263160</v>
      </c>
      <c r="L60" s="8" t="s">
        <v>887</v>
      </c>
      <c r="M60" s="522" t="s">
        <v>49</v>
      </c>
      <c r="N60" s="527" t="s">
        <v>56</v>
      </c>
      <c r="O60" s="8" t="s">
        <v>58</v>
      </c>
    </row>
    <row r="61" spans="1:176" s="524" customFormat="1" ht="36" customHeight="1">
      <c r="A61" s="519">
        <v>40</v>
      </c>
      <c r="B61" s="8" t="s">
        <v>53</v>
      </c>
      <c r="C61" s="525">
        <v>4110010</v>
      </c>
      <c r="D61" s="521" t="s">
        <v>931</v>
      </c>
      <c r="E61" s="179" t="s">
        <v>122</v>
      </c>
      <c r="F61" s="520">
        <v>884</v>
      </c>
      <c r="G61" s="489" t="s">
        <v>932</v>
      </c>
      <c r="H61" s="519">
        <v>1310</v>
      </c>
      <c r="I61" s="482">
        <v>75401000000</v>
      </c>
      <c r="J61" s="522" t="s">
        <v>886</v>
      </c>
      <c r="K61" s="241">
        <v>69212</v>
      </c>
      <c r="L61" s="8" t="s">
        <v>887</v>
      </c>
      <c r="M61" s="522" t="s">
        <v>48</v>
      </c>
      <c r="N61" s="527" t="s">
        <v>56</v>
      </c>
      <c r="O61" s="8" t="s">
        <v>58</v>
      </c>
    </row>
    <row r="62" spans="1:176" s="524" customFormat="1" ht="30.75" customHeight="1">
      <c r="A62" s="519">
        <v>41</v>
      </c>
      <c r="B62" s="93" t="s">
        <v>53</v>
      </c>
      <c r="C62" s="530">
        <v>3319020</v>
      </c>
      <c r="D62" s="534" t="s">
        <v>933</v>
      </c>
      <c r="E62" s="8" t="s">
        <v>893</v>
      </c>
      <c r="F62" s="535">
        <v>796</v>
      </c>
      <c r="G62" s="536" t="s">
        <v>37</v>
      </c>
      <c r="H62" s="537"/>
      <c r="I62" s="538">
        <v>75401000000</v>
      </c>
      <c r="J62" s="539" t="s">
        <v>886</v>
      </c>
      <c r="K62" s="540">
        <v>489916</v>
      </c>
      <c r="L62" s="93" t="s">
        <v>887</v>
      </c>
      <c r="M62" s="539" t="s">
        <v>49</v>
      </c>
      <c r="N62" s="541" t="s">
        <v>465</v>
      </c>
      <c r="O62" s="93" t="s">
        <v>59</v>
      </c>
    </row>
    <row r="63" spans="1:176" s="497" customFormat="1" ht="19.5" customHeight="1">
      <c r="A63" s="519">
        <v>42</v>
      </c>
      <c r="B63" s="8" t="s">
        <v>53</v>
      </c>
      <c r="C63" s="8">
        <v>2300000</v>
      </c>
      <c r="D63" s="239" t="s">
        <v>934</v>
      </c>
      <c r="E63" s="179" t="s">
        <v>122</v>
      </c>
      <c r="F63" s="179">
        <v>166</v>
      </c>
      <c r="G63" s="179" t="s">
        <v>45</v>
      </c>
      <c r="H63" s="179">
        <v>414.27</v>
      </c>
      <c r="I63" s="482">
        <v>75401000000</v>
      </c>
      <c r="J63" s="522" t="s">
        <v>886</v>
      </c>
      <c r="K63" s="532">
        <v>17488.13</v>
      </c>
      <c r="L63" s="8" t="s">
        <v>887</v>
      </c>
      <c r="M63" s="8" t="s">
        <v>887</v>
      </c>
      <c r="N63" s="8" t="s">
        <v>56</v>
      </c>
      <c r="O63" s="8" t="s">
        <v>58</v>
      </c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4"/>
      <c r="FL63" s="244"/>
      <c r="FM63" s="244"/>
      <c r="FN63" s="244"/>
      <c r="FO63" s="244"/>
      <c r="FP63" s="244"/>
      <c r="FQ63" s="244"/>
      <c r="FR63" s="244"/>
      <c r="FS63" s="244"/>
      <c r="FT63" s="244"/>
    </row>
    <row r="64" spans="1:176" s="497" customFormat="1" ht="19.5" customHeight="1">
      <c r="A64" s="519">
        <v>43</v>
      </c>
      <c r="B64" s="8" t="s">
        <v>53</v>
      </c>
      <c r="C64" s="8">
        <v>2411130</v>
      </c>
      <c r="D64" s="239" t="s">
        <v>935</v>
      </c>
      <c r="E64" s="179" t="s">
        <v>122</v>
      </c>
      <c r="F64" s="179">
        <v>113</v>
      </c>
      <c r="G64" s="179" t="s">
        <v>885</v>
      </c>
      <c r="H64" s="179">
        <v>323</v>
      </c>
      <c r="I64" s="482">
        <v>75401000000</v>
      </c>
      <c r="J64" s="522" t="s">
        <v>886</v>
      </c>
      <c r="K64" s="532">
        <v>12075.6</v>
      </c>
      <c r="L64" s="8" t="s">
        <v>887</v>
      </c>
      <c r="M64" s="8" t="s">
        <v>887</v>
      </c>
      <c r="N64" s="8" t="s">
        <v>56</v>
      </c>
      <c r="O64" s="8" t="s">
        <v>58</v>
      </c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  <c r="DM64" s="244"/>
      <c r="DN64" s="244"/>
      <c r="DO64" s="244"/>
      <c r="DP64" s="244"/>
      <c r="DQ64" s="244"/>
      <c r="DR64" s="244"/>
      <c r="DS64" s="244"/>
      <c r="DT64" s="244"/>
      <c r="DU64" s="244"/>
      <c r="DV64" s="244"/>
      <c r="DW64" s="244"/>
      <c r="DX64" s="244"/>
      <c r="DY64" s="244"/>
      <c r="DZ64" s="244"/>
      <c r="EA64" s="244"/>
      <c r="EB64" s="244"/>
      <c r="EC64" s="244"/>
      <c r="ED64" s="244"/>
      <c r="EE64" s="244"/>
      <c r="EF64" s="244"/>
      <c r="EG64" s="244"/>
      <c r="EH64" s="244"/>
      <c r="EI64" s="244"/>
      <c r="EJ64" s="244"/>
      <c r="EK64" s="244"/>
      <c r="EL64" s="244"/>
      <c r="EM64" s="244"/>
      <c r="EN64" s="244"/>
      <c r="EO64" s="244"/>
      <c r="EP64" s="244"/>
      <c r="EQ64" s="244"/>
      <c r="ER64" s="244"/>
      <c r="ES64" s="244"/>
      <c r="ET64" s="244"/>
      <c r="EU64" s="244"/>
      <c r="EV64" s="244"/>
      <c r="EW64" s="244"/>
      <c r="EX64" s="244"/>
      <c r="EY64" s="244"/>
      <c r="EZ64" s="244"/>
      <c r="FA64" s="244"/>
      <c r="FB64" s="244"/>
      <c r="FC64" s="244"/>
      <c r="FD64" s="244"/>
      <c r="FE64" s="244"/>
      <c r="FF64" s="244"/>
      <c r="FG64" s="244"/>
      <c r="FH64" s="244"/>
      <c r="FI64" s="244"/>
      <c r="FJ64" s="244"/>
      <c r="FK64" s="244"/>
      <c r="FL64" s="244"/>
      <c r="FM64" s="244"/>
      <c r="FN64" s="244"/>
      <c r="FO64" s="244"/>
      <c r="FP64" s="244"/>
      <c r="FQ64" s="244"/>
      <c r="FR64" s="244"/>
      <c r="FS64" s="244"/>
      <c r="FT64" s="244"/>
    </row>
    <row r="65" spans="1:176" s="497" customFormat="1" ht="21.75" customHeight="1">
      <c r="A65" s="519">
        <v>44</v>
      </c>
      <c r="B65" s="8" t="s">
        <v>53</v>
      </c>
      <c r="C65" s="542">
        <v>3400000</v>
      </c>
      <c r="D65" s="239" t="s">
        <v>936</v>
      </c>
      <c r="E65" s="179" t="s">
        <v>122</v>
      </c>
      <c r="F65" s="179">
        <v>796</v>
      </c>
      <c r="G65" s="179" t="s">
        <v>37</v>
      </c>
      <c r="H65" s="179">
        <v>1</v>
      </c>
      <c r="I65" s="482">
        <v>75401000000</v>
      </c>
      <c r="J65" s="522" t="s">
        <v>886</v>
      </c>
      <c r="K65" s="532">
        <v>601694.92000000004</v>
      </c>
      <c r="L65" s="8" t="s">
        <v>887</v>
      </c>
      <c r="M65" s="8" t="s">
        <v>887</v>
      </c>
      <c r="N65" s="8" t="s">
        <v>56</v>
      </c>
      <c r="O65" s="8" t="s">
        <v>58</v>
      </c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4"/>
      <c r="ES65" s="244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</row>
    <row r="66" spans="1:176" s="497" customFormat="1" ht="21.75" customHeight="1">
      <c r="A66" s="519">
        <v>45</v>
      </c>
      <c r="B66" s="8" t="s">
        <v>53</v>
      </c>
      <c r="C66" s="542">
        <v>3400000</v>
      </c>
      <c r="D66" s="239" t="s">
        <v>937</v>
      </c>
      <c r="E66" s="179" t="s">
        <v>122</v>
      </c>
      <c r="F66" s="179">
        <v>796</v>
      </c>
      <c r="G66" s="179" t="s">
        <v>37</v>
      </c>
      <c r="H66" s="179">
        <v>1</v>
      </c>
      <c r="I66" s="482">
        <v>75401000000</v>
      </c>
      <c r="J66" s="522" t="s">
        <v>886</v>
      </c>
      <c r="K66" s="532">
        <v>571186.43999999994</v>
      </c>
      <c r="L66" s="8" t="s">
        <v>887</v>
      </c>
      <c r="M66" s="8" t="s">
        <v>887</v>
      </c>
      <c r="N66" s="8" t="s">
        <v>56</v>
      </c>
      <c r="O66" s="8" t="s">
        <v>58</v>
      </c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</row>
    <row r="67" spans="1:176" s="524" customFormat="1" ht="26.25" customHeight="1">
      <c r="A67" s="519">
        <v>46</v>
      </c>
      <c r="B67" s="8" t="s">
        <v>53</v>
      </c>
      <c r="C67" s="520">
        <v>4013111</v>
      </c>
      <c r="D67" s="521" t="s">
        <v>938</v>
      </c>
      <c r="E67" s="179" t="s">
        <v>122</v>
      </c>
      <c r="F67" s="526">
        <v>796</v>
      </c>
      <c r="G67" s="210" t="s">
        <v>37</v>
      </c>
      <c r="H67" s="519"/>
      <c r="I67" s="482">
        <v>75401000000</v>
      </c>
      <c r="J67" s="522" t="s">
        <v>886</v>
      </c>
      <c r="K67" s="241">
        <v>500000</v>
      </c>
      <c r="L67" s="489" t="s">
        <v>939</v>
      </c>
      <c r="M67" s="522" t="s">
        <v>49</v>
      </c>
      <c r="N67" s="527" t="s">
        <v>56</v>
      </c>
      <c r="O67" s="8" t="s">
        <v>58</v>
      </c>
    </row>
    <row r="68" spans="1:176" s="524" customFormat="1" ht="27.75" customHeight="1">
      <c r="A68" s="519">
        <v>47</v>
      </c>
      <c r="B68" s="8" t="s">
        <v>53</v>
      </c>
      <c r="C68" s="520">
        <v>5020000</v>
      </c>
      <c r="D68" s="521" t="s">
        <v>940</v>
      </c>
      <c r="E68" s="179" t="s">
        <v>122</v>
      </c>
      <c r="F68" s="526">
        <v>796</v>
      </c>
      <c r="G68" s="210" t="s">
        <v>37</v>
      </c>
      <c r="H68" s="519"/>
      <c r="I68" s="482">
        <v>75401000000</v>
      </c>
      <c r="J68" s="522" t="s">
        <v>886</v>
      </c>
      <c r="K68" s="241">
        <v>550</v>
      </c>
      <c r="L68" s="489" t="s">
        <v>939</v>
      </c>
      <c r="M68" s="522" t="s">
        <v>49</v>
      </c>
      <c r="N68" s="527" t="s">
        <v>56</v>
      </c>
      <c r="O68" s="8" t="s">
        <v>58</v>
      </c>
    </row>
    <row r="69" spans="1:176" s="497" customFormat="1" ht="21.75" customHeight="1">
      <c r="A69" s="519">
        <v>48</v>
      </c>
      <c r="B69" s="8" t="s">
        <v>53</v>
      </c>
      <c r="C69" s="179">
        <v>3020000</v>
      </c>
      <c r="D69" s="543" t="s">
        <v>941</v>
      </c>
      <c r="E69" s="179" t="s">
        <v>122</v>
      </c>
      <c r="F69" s="179">
        <v>796</v>
      </c>
      <c r="G69" s="179" t="s">
        <v>37</v>
      </c>
      <c r="H69" s="179">
        <v>1</v>
      </c>
      <c r="I69" s="482">
        <v>75401000000</v>
      </c>
      <c r="J69" s="522" t="s">
        <v>886</v>
      </c>
      <c r="K69" s="532">
        <v>82203</v>
      </c>
      <c r="L69" s="8" t="s">
        <v>887</v>
      </c>
      <c r="M69" s="8" t="s">
        <v>887</v>
      </c>
      <c r="N69" s="8" t="s">
        <v>56</v>
      </c>
      <c r="O69" s="8" t="s">
        <v>58</v>
      </c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4"/>
      <c r="DK69" s="244"/>
      <c r="DL69" s="24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/>
      <c r="EH69" s="244"/>
      <c r="EI69" s="244"/>
      <c r="EJ69" s="244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4"/>
      <c r="FK69" s="244"/>
      <c r="FL69" s="244"/>
      <c r="FM69" s="244"/>
      <c r="FN69" s="244"/>
      <c r="FO69" s="244"/>
      <c r="FP69" s="244"/>
      <c r="FQ69" s="244"/>
      <c r="FR69" s="244"/>
      <c r="FS69" s="244"/>
      <c r="FT69" s="244"/>
    </row>
    <row r="70" spans="1:176" s="524" customFormat="1" ht="35.25" customHeight="1">
      <c r="A70" s="519">
        <v>49</v>
      </c>
      <c r="B70" s="8" t="s">
        <v>53</v>
      </c>
      <c r="C70" s="520">
        <v>5020000</v>
      </c>
      <c r="D70" s="521" t="s">
        <v>942</v>
      </c>
      <c r="E70" s="179" t="s">
        <v>122</v>
      </c>
      <c r="F70" s="526">
        <v>796</v>
      </c>
      <c r="G70" s="210" t="s">
        <v>37</v>
      </c>
      <c r="H70" s="519"/>
      <c r="I70" s="482">
        <v>75401000000</v>
      </c>
      <c r="J70" s="522" t="s">
        <v>886</v>
      </c>
      <c r="K70" s="241">
        <v>2500</v>
      </c>
      <c r="L70" s="489" t="s">
        <v>939</v>
      </c>
      <c r="M70" s="522" t="s">
        <v>49</v>
      </c>
      <c r="N70" s="527" t="s">
        <v>56</v>
      </c>
      <c r="O70" s="8" t="s">
        <v>58</v>
      </c>
    </row>
    <row r="71" spans="1:176" s="524" customFormat="1" ht="33" customHeight="1">
      <c r="A71" s="519">
        <v>50</v>
      </c>
      <c r="B71" s="8" t="s">
        <v>53</v>
      </c>
      <c r="C71" s="520">
        <v>7111020</v>
      </c>
      <c r="D71" s="521" t="s">
        <v>943</v>
      </c>
      <c r="E71" s="179" t="s">
        <v>122</v>
      </c>
      <c r="F71" s="526">
        <v>796</v>
      </c>
      <c r="G71" s="210" t="s">
        <v>37</v>
      </c>
      <c r="H71" s="519"/>
      <c r="I71" s="482">
        <v>75401000000</v>
      </c>
      <c r="J71" s="522" t="s">
        <v>886</v>
      </c>
      <c r="K71" s="241">
        <v>66780</v>
      </c>
      <c r="L71" s="489" t="s">
        <v>939</v>
      </c>
      <c r="M71" s="522" t="s">
        <v>49</v>
      </c>
      <c r="N71" s="527" t="s">
        <v>56</v>
      </c>
      <c r="O71" s="8" t="s">
        <v>58</v>
      </c>
    </row>
    <row r="72" spans="1:176" s="524" customFormat="1" ht="41.25" customHeight="1">
      <c r="A72" s="519">
        <v>51</v>
      </c>
      <c r="B72" s="8" t="s">
        <v>53</v>
      </c>
      <c r="C72" s="520">
        <v>8513102</v>
      </c>
      <c r="D72" s="521" t="s">
        <v>944</v>
      </c>
      <c r="E72" s="179" t="s">
        <v>122</v>
      </c>
      <c r="F72" s="519" t="s">
        <v>945</v>
      </c>
      <c r="G72" s="531" t="s">
        <v>946</v>
      </c>
      <c r="H72" s="519">
        <v>14527</v>
      </c>
      <c r="I72" s="482">
        <v>75401000000</v>
      </c>
      <c r="J72" s="522" t="s">
        <v>886</v>
      </c>
      <c r="K72" s="241">
        <v>147732</v>
      </c>
      <c r="L72" s="489" t="s">
        <v>939</v>
      </c>
      <c r="M72" s="522" t="s">
        <v>49</v>
      </c>
      <c r="N72" s="527" t="s">
        <v>56</v>
      </c>
      <c r="O72" s="8" t="s">
        <v>58</v>
      </c>
    </row>
    <row r="73" spans="1:176" s="524" customFormat="1" ht="33" customHeight="1">
      <c r="A73" s="519">
        <v>52</v>
      </c>
      <c r="B73" s="8" t="s">
        <v>53</v>
      </c>
      <c r="C73" s="11">
        <v>8511121</v>
      </c>
      <c r="D73" s="521" t="s">
        <v>947</v>
      </c>
      <c r="E73" s="179" t="s">
        <v>122</v>
      </c>
      <c r="F73" s="526">
        <v>796</v>
      </c>
      <c r="G73" s="210" t="s">
        <v>37</v>
      </c>
      <c r="I73" s="482">
        <v>75401000000</v>
      </c>
      <c r="J73" s="522" t="s">
        <v>886</v>
      </c>
      <c r="K73" s="241">
        <v>25340</v>
      </c>
      <c r="L73" s="489" t="s">
        <v>939</v>
      </c>
      <c r="M73" s="522" t="s">
        <v>49</v>
      </c>
      <c r="N73" s="527" t="s">
        <v>56</v>
      </c>
      <c r="O73" s="8" t="s">
        <v>58</v>
      </c>
    </row>
    <row r="74" spans="1:176" s="497" customFormat="1" ht="21.75" customHeight="1">
      <c r="A74" s="519">
        <v>53</v>
      </c>
      <c r="B74" s="8" t="s">
        <v>53</v>
      </c>
      <c r="C74" s="8">
        <v>3312040</v>
      </c>
      <c r="D74" s="543" t="s">
        <v>948</v>
      </c>
      <c r="E74" s="179" t="s">
        <v>122</v>
      </c>
      <c r="F74" s="179">
        <v>796</v>
      </c>
      <c r="G74" s="179" t="s">
        <v>37</v>
      </c>
      <c r="H74" s="179">
        <v>1</v>
      </c>
      <c r="I74" s="482">
        <v>75401000000</v>
      </c>
      <c r="J74" s="522" t="s">
        <v>886</v>
      </c>
      <c r="K74" s="532">
        <v>98305</v>
      </c>
      <c r="L74" s="8" t="s">
        <v>887</v>
      </c>
      <c r="M74" s="8" t="s">
        <v>887</v>
      </c>
      <c r="N74" s="8" t="s">
        <v>56</v>
      </c>
      <c r="O74" s="8" t="s">
        <v>58</v>
      </c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  <c r="CO74" s="244"/>
      <c r="CP74" s="244"/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4"/>
      <c r="DI74" s="244"/>
      <c r="DJ74" s="244"/>
      <c r="DK74" s="244"/>
      <c r="DL74" s="244"/>
      <c r="DM74" s="244"/>
      <c r="DN74" s="244"/>
      <c r="DO74" s="244"/>
      <c r="DP74" s="244"/>
      <c r="DQ74" s="244"/>
      <c r="DR74" s="244"/>
      <c r="DS74" s="244"/>
      <c r="DT74" s="244"/>
      <c r="DU74" s="244"/>
      <c r="DV74" s="244"/>
      <c r="DW74" s="244"/>
      <c r="DX74" s="244"/>
      <c r="DY74" s="244"/>
      <c r="DZ74" s="244"/>
      <c r="EA74" s="244"/>
      <c r="EB74" s="244"/>
      <c r="EC74" s="244"/>
      <c r="ED74" s="244"/>
      <c r="EE74" s="244"/>
      <c r="EF74" s="244"/>
      <c r="EG74" s="244"/>
      <c r="EH74" s="244"/>
      <c r="EI74" s="244"/>
      <c r="EJ74" s="244"/>
      <c r="EK74" s="244"/>
      <c r="EL74" s="244"/>
      <c r="EM74" s="244"/>
      <c r="EN74" s="244"/>
      <c r="EO74" s="244"/>
      <c r="EP74" s="244"/>
      <c r="EQ74" s="244"/>
      <c r="ER74" s="244"/>
      <c r="ES74" s="244"/>
      <c r="ET74" s="244"/>
      <c r="EU74" s="244"/>
      <c r="EV74" s="244"/>
      <c r="EW74" s="244"/>
      <c r="EX74" s="244"/>
      <c r="EY74" s="244"/>
      <c r="EZ74" s="244"/>
      <c r="FA74" s="244"/>
      <c r="FB74" s="244"/>
      <c r="FC74" s="244"/>
      <c r="FD74" s="244"/>
      <c r="FE74" s="244"/>
      <c r="FF74" s="244"/>
      <c r="FG74" s="244"/>
      <c r="FH74" s="244"/>
      <c r="FI74" s="244"/>
      <c r="FJ74" s="244"/>
      <c r="FK74" s="244"/>
      <c r="FL74" s="244"/>
      <c r="FM74" s="244"/>
      <c r="FN74" s="244"/>
      <c r="FO74" s="244"/>
      <c r="FP74" s="244"/>
      <c r="FQ74" s="244"/>
      <c r="FR74" s="244"/>
      <c r="FS74" s="244"/>
      <c r="FT74" s="244"/>
    </row>
    <row r="75" spans="1:176" s="9" customFormat="1">
      <c r="A75" s="1053" t="s">
        <v>949</v>
      </c>
      <c r="B75" s="1054"/>
      <c r="C75" s="1054"/>
      <c r="D75" s="1054"/>
      <c r="E75" s="1054"/>
      <c r="F75" s="1054"/>
      <c r="G75" s="1054"/>
      <c r="H75" s="1054"/>
      <c r="I75" s="1054"/>
      <c r="J75" s="1055"/>
      <c r="K75" s="569">
        <f>SUM(K22:K74)</f>
        <v>70365471.289999992</v>
      </c>
      <c r="L75" s="491"/>
      <c r="M75" s="491"/>
      <c r="N75" s="491"/>
      <c r="O75" s="568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4"/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4"/>
      <c r="DK75" s="244"/>
      <c r="DL75" s="244"/>
      <c r="DM75" s="244"/>
      <c r="DN75" s="244"/>
      <c r="DO75" s="244"/>
      <c r="DP75" s="244"/>
      <c r="DQ75" s="244"/>
      <c r="DR75" s="244"/>
      <c r="DS75" s="244"/>
      <c r="DT75" s="244"/>
      <c r="DU75" s="244"/>
      <c r="DV75" s="244"/>
      <c r="DW75" s="244"/>
      <c r="DX75" s="244"/>
      <c r="DY75" s="244"/>
      <c r="DZ75" s="244"/>
      <c r="EA75" s="244"/>
      <c r="EB75" s="244"/>
      <c r="EC75" s="244"/>
      <c r="ED75" s="244"/>
      <c r="EE75" s="244"/>
      <c r="EF75" s="244"/>
      <c r="EG75" s="244"/>
      <c r="EH75" s="244"/>
      <c r="EI75" s="244"/>
      <c r="EJ75" s="244"/>
      <c r="EK75" s="244"/>
      <c r="EL75" s="244"/>
      <c r="EM75" s="244"/>
      <c r="EN75" s="244"/>
      <c r="EO75" s="244"/>
      <c r="EP75" s="244"/>
      <c r="EQ75" s="244"/>
      <c r="ER75" s="244"/>
      <c r="ES75" s="244"/>
      <c r="ET75" s="244"/>
      <c r="EU75" s="244"/>
      <c r="EV75" s="244"/>
      <c r="EW75" s="244"/>
      <c r="EX75" s="244"/>
      <c r="EY75" s="244"/>
      <c r="EZ75" s="244"/>
      <c r="FA75" s="244"/>
      <c r="FB75" s="244"/>
      <c r="FC75" s="244"/>
      <c r="FD75" s="244"/>
      <c r="FE75" s="244"/>
      <c r="FF75" s="244"/>
      <c r="FG75" s="244"/>
      <c r="FH75" s="244"/>
      <c r="FI75" s="244"/>
      <c r="FJ75" s="244"/>
      <c r="FK75" s="244"/>
      <c r="FL75" s="244"/>
      <c r="FM75" s="244"/>
      <c r="FN75" s="244"/>
      <c r="FO75" s="244"/>
      <c r="FP75" s="244"/>
      <c r="FQ75" s="244"/>
      <c r="FR75" s="244"/>
      <c r="FS75" s="244"/>
      <c r="FT75" s="244"/>
    </row>
    <row r="76" spans="1:176" s="9" customFormat="1">
      <c r="A76" s="885" t="s">
        <v>29</v>
      </c>
      <c r="B76" s="886"/>
      <c r="C76" s="886"/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7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  <c r="DM76" s="244"/>
      <c r="DN76" s="244"/>
      <c r="DO76" s="244"/>
      <c r="DP76" s="244"/>
      <c r="DQ76" s="244"/>
      <c r="DR76" s="244"/>
      <c r="DS76" s="244"/>
      <c r="DT76" s="244"/>
      <c r="DU76" s="244"/>
      <c r="DV76" s="244"/>
      <c r="DW76" s="244"/>
      <c r="DX76" s="244"/>
      <c r="DY76" s="244"/>
      <c r="DZ76" s="244"/>
      <c r="EA76" s="244"/>
      <c r="EB76" s="244"/>
      <c r="EC76" s="244"/>
      <c r="ED76" s="244"/>
      <c r="EE76" s="244"/>
      <c r="EF76" s="244"/>
      <c r="EG76" s="244"/>
      <c r="EH76" s="244"/>
      <c r="EI76" s="244"/>
      <c r="EJ76" s="244"/>
      <c r="EK76" s="244"/>
      <c r="EL76" s="244"/>
      <c r="EM76" s="244"/>
      <c r="EN76" s="244"/>
      <c r="EO76" s="244"/>
      <c r="EP76" s="244"/>
      <c r="EQ76" s="244"/>
      <c r="ER76" s="244"/>
      <c r="ES76" s="244"/>
      <c r="ET76" s="244"/>
      <c r="EU76" s="244"/>
      <c r="EV76" s="244"/>
      <c r="EW76" s="244"/>
      <c r="EX76" s="244"/>
      <c r="EY76" s="244"/>
      <c r="EZ76" s="244"/>
      <c r="FA76" s="244"/>
      <c r="FB76" s="244"/>
      <c r="FC76" s="244"/>
      <c r="FD76" s="244"/>
      <c r="FE76" s="244"/>
      <c r="FF76" s="244"/>
      <c r="FG76" s="244"/>
      <c r="FH76" s="244"/>
      <c r="FI76" s="244"/>
      <c r="FJ76" s="244"/>
      <c r="FK76" s="244"/>
      <c r="FL76" s="244"/>
      <c r="FM76" s="244"/>
      <c r="FN76" s="244"/>
      <c r="FO76" s="244"/>
      <c r="FP76" s="244"/>
      <c r="FQ76" s="244"/>
      <c r="FR76" s="244"/>
      <c r="FS76" s="244"/>
      <c r="FT76" s="244"/>
    </row>
    <row r="77" spans="1:176" s="497" customFormat="1" ht="19.5" customHeight="1">
      <c r="A77" s="8">
        <v>54</v>
      </c>
      <c r="B77" s="8" t="s">
        <v>53</v>
      </c>
      <c r="C77" s="8">
        <v>2519020</v>
      </c>
      <c r="D77" s="239" t="s">
        <v>950</v>
      </c>
      <c r="E77" s="179" t="s">
        <v>122</v>
      </c>
      <c r="F77" s="179">
        <v>166</v>
      </c>
      <c r="G77" s="179" t="s">
        <v>45</v>
      </c>
      <c r="H77" s="544">
        <v>825.2</v>
      </c>
      <c r="I77" s="482">
        <v>75401000000</v>
      </c>
      <c r="J77" s="522" t="s">
        <v>886</v>
      </c>
      <c r="K77" s="241">
        <v>160251.07</v>
      </c>
      <c r="L77" s="459" t="s">
        <v>951</v>
      </c>
      <c r="M77" s="8" t="s">
        <v>952</v>
      </c>
      <c r="N77" s="8" t="s">
        <v>56</v>
      </c>
      <c r="O77" s="8" t="s">
        <v>58</v>
      </c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  <c r="DM77" s="244"/>
      <c r="DN77" s="244"/>
      <c r="DO77" s="244"/>
      <c r="DP77" s="244"/>
      <c r="DQ77" s="244"/>
      <c r="DR77" s="244"/>
      <c r="DS77" s="244"/>
      <c r="DT77" s="244"/>
      <c r="DU77" s="244"/>
      <c r="DV77" s="244"/>
      <c r="DW77" s="244"/>
      <c r="DX77" s="244"/>
      <c r="DY77" s="244"/>
      <c r="DZ77" s="244"/>
      <c r="EA77" s="244"/>
      <c r="EB77" s="244"/>
      <c r="EC77" s="244"/>
      <c r="ED77" s="244"/>
      <c r="EE77" s="244"/>
      <c r="EF77" s="244"/>
      <c r="EG77" s="244"/>
      <c r="EH77" s="244"/>
      <c r="EI77" s="244"/>
      <c r="EJ77" s="244"/>
      <c r="EK77" s="244"/>
      <c r="EL77" s="244"/>
      <c r="EM77" s="244"/>
      <c r="EN77" s="244"/>
      <c r="EO77" s="244"/>
      <c r="EP77" s="244"/>
      <c r="EQ77" s="244"/>
      <c r="ER77" s="244"/>
      <c r="ES77" s="244"/>
      <c r="ET77" s="244"/>
      <c r="EU77" s="244"/>
      <c r="EV77" s="244"/>
      <c r="EW77" s="244"/>
      <c r="EX77" s="244"/>
      <c r="EY77" s="244"/>
      <c r="EZ77" s="244"/>
      <c r="FA77" s="244"/>
      <c r="FB77" s="244"/>
      <c r="FC77" s="244"/>
      <c r="FD77" s="244"/>
      <c r="FE77" s="244"/>
      <c r="FF77" s="244"/>
      <c r="FG77" s="244"/>
      <c r="FH77" s="244"/>
      <c r="FI77" s="244"/>
      <c r="FJ77" s="244"/>
      <c r="FK77" s="244"/>
      <c r="FL77" s="244"/>
      <c r="FM77" s="244"/>
      <c r="FN77" s="244"/>
      <c r="FO77" s="244"/>
      <c r="FP77" s="244"/>
      <c r="FQ77" s="244"/>
      <c r="FR77" s="244"/>
      <c r="FS77" s="244"/>
      <c r="FT77" s="244"/>
    </row>
    <row r="78" spans="1:176" s="497" customFormat="1" ht="29.25" customHeight="1">
      <c r="A78" s="8">
        <v>55</v>
      </c>
      <c r="B78" s="8" t="s">
        <v>53</v>
      </c>
      <c r="C78" s="8">
        <v>1713470</v>
      </c>
      <c r="D78" s="239" t="s">
        <v>953</v>
      </c>
      <c r="E78" s="179" t="s">
        <v>122</v>
      </c>
      <c r="F78" s="8" t="s">
        <v>954</v>
      </c>
      <c r="G78" s="497" t="s">
        <v>955</v>
      </c>
      <c r="H78" s="497" t="s">
        <v>956</v>
      </c>
      <c r="I78" s="482">
        <v>75401000000</v>
      </c>
      <c r="J78" s="522" t="s">
        <v>886</v>
      </c>
      <c r="K78" s="241">
        <v>109685.83</v>
      </c>
      <c r="L78" s="8" t="s">
        <v>952</v>
      </c>
      <c r="M78" s="8" t="s">
        <v>957</v>
      </c>
      <c r="N78" s="8" t="s">
        <v>56</v>
      </c>
      <c r="O78" s="8" t="s">
        <v>58</v>
      </c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/>
      <c r="DT78" s="244"/>
      <c r="DU78" s="244"/>
      <c r="DV78" s="244"/>
      <c r="DW78" s="244"/>
      <c r="DX78" s="244"/>
      <c r="DY78" s="244"/>
      <c r="DZ78" s="244"/>
      <c r="EA78" s="244"/>
      <c r="EB78" s="244"/>
      <c r="EC78" s="244"/>
      <c r="ED78" s="244"/>
      <c r="EE78" s="244"/>
      <c r="EF78" s="244"/>
      <c r="EG78" s="244"/>
      <c r="EH78" s="244"/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</row>
    <row r="79" spans="1:176" s="524" customFormat="1" ht="30.75" customHeight="1">
      <c r="A79" s="8">
        <v>56</v>
      </c>
      <c r="B79" s="8" t="s">
        <v>53</v>
      </c>
      <c r="C79" s="525">
        <v>4030000</v>
      </c>
      <c r="D79" s="521" t="s">
        <v>958</v>
      </c>
      <c r="E79" s="179" t="s">
        <v>122</v>
      </c>
      <c r="F79" s="526">
        <v>796</v>
      </c>
      <c r="G79" s="210" t="s">
        <v>37</v>
      </c>
      <c r="H79" s="519"/>
      <c r="I79" s="482">
        <v>75401000000</v>
      </c>
      <c r="J79" s="522" t="s">
        <v>886</v>
      </c>
      <c r="K79" s="241">
        <v>44000</v>
      </c>
      <c r="L79" s="8" t="s">
        <v>952</v>
      </c>
      <c r="M79" s="8" t="s">
        <v>48</v>
      </c>
      <c r="N79" s="527" t="s">
        <v>56</v>
      </c>
      <c r="O79" s="8" t="s">
        <v>58</v>
      </c>
    </row>
    <row r="80" spans="1:176" s="524" customFormat="1" ht="21" customHeight="1">
      <c r="A80" s="8">
        <v>57</v>
      </c>
      <c r="B80" s="8" t="s">
        <v>53</v>
      </c>
      <c r="C80" s="179">
        <v>8513000</v>
      </c>
      <c r="D80" s="521" t="s">
        <v>959</v>
      </c>
      <c r="E80" s="179" t="s">
        <v>122</v>
      </c>
      <c r="F80" s="533">
        <v>792</v>
      </c>
      <c r="G80" s="208" t="s">
        <v>288</v>
      </c>
      <c r="H80" s="519"/>
      <c r="I80" s="482">
        <v>75401000000</v>
      </c>
      <c r="J80" s="522" t="s">
        <v>886</v>
      </c>
      <c r="K80" s="241">
        <v>201355</v>
      </c>
      <c r="L80" s="8" t="s">
        <v>952</v>
      </c>
      <c r="M80" s="8" t="s">
        <v>957</v>
      </c>
      <c r="N80" s="527" t="s">
        <v>56</v>
      </c>
      <c r="O80" s="8" t="s">
        <v>58</v>
      </c>
    </row>
    <row r="81" spans="1:176" s="524" customFormat="1" ht="44.25" customHeight="1">
      <c r="A81" s="8">
        <v>58</v>
      </c>
      <c r="B81" s="8" t="s">
        <v>53</v>
      </c>
      <c r="C81" s="459">
        <v>8514010</v>
      </c>
      <c r="D81" s="460" t="s">
        <v>960</v>
      </c>
      <c r="E81" s="483" t="s">
        <v>893</v>
      </c>
      <c r="F81" s="520">
        <v>796</v>
      </c>
      <c r="G81" s="489" t="s">
        <v>37</v>
      </c>
      <c r="H81" s="459">
        <v>10</v>
      </c>
      <c r="I81" s="482">
        <v>75401000000</v>
      </c>
      <c r="J81" s="522" t="s">
        <v>886</v>
      </c>
      <c r="K81" s="241">
        <v>175000</v>
      </c>
      <c r="L81" s="8" t="s">
        <v>952</v>
      </c>
      <c r="M81" s="8" t="s">
        <v>952</v>
      </c>
      <c r="N81" s="523" t="s">
        <v>465</v>
      </c>
      <c r="O81" s="8" t="s">
        <v>59</v>
      </c>
    </row>
    <row r="82" spans="1:176" s="524" customFormat="1" ht="27.75" customHeight="1">
      <c r="A82" s="8">
        <v>59</v>
      </c>
      <c r="B82" s="8" t="s">
        <v>53</v>
      </c>
      <c r="C82" s="459">
        <v>8514010</v>
      </c>
      <c r="D82" s="460" t="s">
        <v>961</v>
      </c>
      <c r="E82" s="483" t="s">
        <v>893</v>
      </c>
      <c r="F82" s="520">
        <v>796</v>
      </c>
      <c r="G82" s="489" t="s">
        <v>37</v>
      </c>
      <c r="H82" s="459">
        <v>4</v>
      </c>
      <c r="I82" s="482">
        <v>75401000000</v>
      </c>
      <c r="J82" s="522" t="s">
        <v>886</v>
      </c>
      <c r="K82" s="241">
        <v>192042</v>
      </c>
      <c r="L82" s="8" t="s">
        <v>952</v>
      </c>
      <c r="M82" s="8" t="s">
        <v>952</v>
      </c>
      <c r="N82" s="523" t="s">
        <v>465</v>
      </c>
      <c r="O82" s="8" t="s">
        <v>59</v>
      </c>
    </row>
    <row r="83" spans="1:176" s="524" customFormat="1" ht="27.75" customHeight="1">
      <c r="A83" s="8">
        <v>60</v>
      </c>
      <c r="B83" s="8" t="s">
        <v>53</v>
      </c>
      <c r="C83" s="520">
        <v>8040020</v>
      </c>
      <c r="D83" s="521" t="s">
        <v>914</v>
      </c>
      <c r="E83" s="179" t="s">
        <v>122</v>
      </c>
      <c r="F83" s="519">
        <v>792</v>
      </c>
      <c r="G83" s="531" t="s">
        <v>51</v>
      </c>
      <c r="H83" s="519"/>
      <c r="I83" s="482">
        <v>75401000000</v>
      </c>
      <c r="J83" s="522" t="s">
        <v>886</v>
      </c>
      <c r="K83" s="241">
        <v>96400</v>
      </c>
      <c r="L83" s="8" t="s">
        <v>952</v>
      </c>
      <c r="M83" s="8" t="s">
        <v>957</v>
      </c>
      <c r="N83" s="527" t="s">
        <v>56</v>
      </c>
      <c r="O83" s="8" t="s">
        <v>58</v>
      </c>
    </row>
    <row r="84" spans="1:176" s="9" customFormat="1">
      <c r="A84" s="1053" t="s">
        <v>962</v>
      </c>
      <c r="B84" s="1054"/>
      <c r="C84" s="1054"/>
      <c r="D84" s="1054"/>
      <c r="E84" s="1054"/>
      <c r="F84" s="1054"/>
      <c r="G84" s="1054"/>
      <c r="H84" s="1054"/>
      <c r="I84" s="1054"/>
      <c r="J84" s="1055"/>
      <c r="K84" s="569">
        <f>SUM(K77:K83)</f>
        <v>978733.9</v>
      </c>
      <c r="L84" s="491"/>
      <c r="M84" s="491"/>
      <c r="N84" s="491"/>
      <c r="O84" s="568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  <c r="CO84" s="244"/>
      <c r="CP84" s="244"/>
      <c r="CQ84" s="244"/>
      <c r="CR84" s="244"/>
      <c r="CS84" s="244"/>
      <c r="CT84" s="244"/>
      <c r="CU84" s="244"/>
      <c r="CV84" s="244"/>
      <c r="CW84" s="244"/>
      <c r="CX84" s="244"/>
      <c r="CY84" s="244"/>
      <c r="CZ84" s="244"/>
      <c r="DA84" s="244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  <c r="DM84" s="244"/>
      <c r="DN84" s="244"/>
      <c r="DO84" s="244"/>
      <c r="DP84" s="244"/>
      <c r="DQ84" s="244"/>
      <c r="DR84" s="244"/>
      <c r="DS84" s="244"/>
      <c r="DT84" s="244"/>
      <c r="DU84" s="244"/>
      <c r="DV84" s="244"/>
      <c r="DW84" s="244"/>
      <c r="DX84" s="244"/>
      <c r="DY84" s="244"/>
      <c r="DZ84" s="244"/>
      <c r="EA84" s="244"/>
      <c r="EB84" s="244"/>
      <c r="EC84" s="244"/>
      <c r="ED84" s="244"/>
      <c r="EE84" s="244"/>
      <c r="EF84" s="244"/>
      <c r="EG84" s="244"/>
      <c r="EH84" s="244"/>
      <c r="EI84" s="244"/>
      <c r="EJ84" s="244"/>
      <c r="EK84" s="244"/>
      <c r="EL84" s="244"/>
      <c r="EM84" s="244"/>
      <c r="EN84" s="244"/>
      <c r="EO84" s="244"/>
      <c r="EP84" s="244"/>
      <c r="EQ84" s="244"/>
      <c r="ER84" s="244"/>
      <c r="ES84" s="244"/>
      <c r="ET84" s="244"/>
      <c r="EU84" s="244"/>
      <c r="EV84" s="244"/>
      <c r="EW84" s="244"/>
      <c r="EX84" s="244"/>
      <c r="EY84" s="244"/>
      <c r="EZ84" s="244"/>
      <c r="FA84" s="244"/>
      <c r="FB84" s="244"/>
      <c r="FC84" s="244"/>
      <c r="FD84" s="244"/>
      <c r="FE84" s="244"/>
      <c r="FF84" s="244"/>
      <c r="FG84" s="244"/>
      <c r="FH84" s="244"/>
      <c r="FI84" s="244"/>
      <c r="FJ84" s="244"/>
      <c r="FK84" s="244"/>
      <c r="FL84" s="244"/>
      <c r="FM84" s="244"/>
      <c r="FN84" s="244"/>
      <c r="FO84" s="244"/>
      <c r="FP84" s="244"/>
      <c r="FQ84" s="244"/>
      <c r="FR84" s="244"/>
      <c r="FS84" s="244"/>
      <c r="FT84" s="244"/>
    </row>
    <row r="85" spans="1:176" s="9" customFormat="1">
      <c r="A85" s="885" t="s">
        <v>849</v>
      </c>
      <c r="B85" s="886"/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7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</row>
    <row r="86" spans="1:176" s="524" customFormat="1" ht="27.75" customHeight="1">
      <c r="A86" s="1184">
        <v>1</v>
      </c>
      <c r="B86" s="1185" t="s">
        <v>53</v>
      </c>
      <c r="C86" s="1186">
        <v>3313144</v>
      </c>
      <c r="D86" s="1187" t="s">
        <v>963</v>
      </c>
      <c r="E86" s="1188" t="s">
        <v>122</v>
      </c>
      <c r="F86" s="1186">
        <v>796</v>
      </c>
      <c r="G86" s="1189" t="s">
        <v>37</v>
      </c>
      <c r="H86" s="1184">
        <v>180</v>
      </c>
      <c r="I86" s="1190">
        <v>75401000000</v>
      </c>
      <c r="J86" s="27" t="s">
        <v>886</v>
      </c>
      <c r="K86" s="241">
        <v>180000</v>
      </c>
      <c r="L86" s="1185" t="s">
        <v>957</v>
      </c>
      <c r="M86" s="1185" t="s">
        <v>964</v>
      </c>
      <c r="N86" s="1191" t="s">
        <v>56</v>
      </c>
      <c r="O86" s="1185" t="s">
        <v>58</v>
      </c>
    </row>
    <row r="87" spans="1:176" s="497" customFormat="1" ht="21" customHeight="1">
      <c r="A87" s="1184">
        <v>2</v>
      </c>
      <c r="B87" s="1185" t="s">
        <v>53</v>
      </c>
      <c r="C87" s="1185">
        <v>3133000</v>
      </c>
      <c r="D87" s="1192" t="s">
        <v>965</v>
      </c>
      <c r="E87" s="1188" t="s">
        <v>122</v>
      </c>
      <c r="F87" s="1193" t="s">
        <v>966</v>
      </c>
      <c r="G87" s="26" t="s">
        <v>967</v>
      </c>
      <c r="H87" s="1185" t="s">
        <v>968</v>
      </c>
      <c r="I87" s="1190">
        <v>75401000000</v>
      </c>
      <c r="J87" s="27" t="s">
        <v>886</v>
      </c>
      <c r="K87" s="241">
        <v>531108.39</v>
      </c>
      <c r="L87" s="1185" t="s">
        <v>957</v>
      </c>
      <c r="M87" s="1185" t="s">
        <v>964</v>
      </c>
      <c r="N87" s="1185" t="s">
        <v>56</v>
      </c>
      <c r="O87" s="1185" t="s">
        <v>58</v>
      </c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</row>
    <row r="88" spans="1:176" s="497" customFormat="1" ht="21.75" customHeight="1">
      <c r="A88" s="1184">
        <v>3</v>
      </c>
      <c r="B88" s="1185" t="s">
        <v>53</v>
      </c>
      <c r="C88" s="1185">
        <v>3133000</v>
      </c>
      <c r="D88" s="1192" t="s">
        <v>965</v>
      </c>
      <c r="E88" s="1188" t="s">
        <v>122</v>
      </c>
      <c r="F88" s="1193" t="s">
        <v>966</v>
      </c>
      <c r="G88" s="26" t="s">
        <v>967</v>
      </c>
      <c r="H88" s="1185" t="s">
        <v>969</v>
      </c>
      <c r="I88" s="1190">
        <v>75401000000</v>
      </c>
      <c r="J88" s="27" t="s">
        <v>886</v>
      </c>
      <c r="K88" s="241">
        <v>301435.57</v>
      </c>
      <c r="L88" s="1185" t="s">
        <v>957</v>
      </c>
      <c r="M88" s="1185" t="s">
        <v>964</v>
      </c>
      <c r="N88" s="1185" t="s">
        <v>56</v>
      </c>
      <c r="O88" s="1185" t="s">
        <v>58</v>
      </c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44"/>
      <c r="CK88" s="244"/>
      <c r="CL88" s="244"/>
      <c r="CM88" s="244"/>
      <c r="CN88" s="244"/>
      <c r="CO88" s="244"/>
      <c r="CP88" s="244"/>
      <c r="CQ88" s="244"/>
      <c r="CR88" s="244"/>
      <c r="CS88" s="244"/>
      <c r="CT88" s="244"/>
      <c r="CU88" s="244"/>
      <c r="CV88" s="244"/>
      <c r="CW88" s="244"/>
      <c r="CX88" s="244"/>
      <c r="CY88" s="244"/>
      <c r="CZ88" s="244"/>
      <c r="DA88" s="244"/>
      <c r="DB88" s="244"/>
      <c r="DC88" s="244"/>
      <c r="DD88" s="244"/>
      <c r="DE88" s="244"/>
      <c r="DF88" s="244"/>
      <c r="DG88" s="244"/>
      <c r="DH88" s="244"/>
      <c r="DI88" s="244"/>
      <c r="DJ88" s="244"/>
      <c r="DK88" s="244"/>
      <c r="DL88" s="244"/>
      <c r="DM88" s="244"/>
      <c r="DN88" s="244"/>
      <c r="DO88" s="244"/>
      <c r="DP88" s="244"/>
      <c r="DQ88" s="244"/>
      <c r="DR88" s="244"/>
      <c r="DS88" s="244"/>
      <c r="DT88" s="244"/>
      <c r="DU88" s="244"/>
      <c r="DV88" s="244"/>
      <c r="DW88" s="244"/>
      <c r="DX88" s="244"/>
      <c r="DY88" s="244"/>
      <c r="DZ88" s="244"/>
      <c r="EA88" s="244"/>
      <c r="EB88" s="244"/>
      <c r="EC88" s="244"/>
      <c r="ED88" s="244"/>
      <c r="EE88" s="244"/>
      <c r="EF88" s="244"/>
      <c r="EG88" s="244"/>
      <c r="EH88" s="244"/>
      <c r="EI88" s="244"/>
      <c r="EJ88" s="244"/>
      <c r="EK88" s="244"/>
      <c r="EL88" s="244"/>
      <c r="EM88" s="244"/>
      <c r="EN88" s="244"/>
      <c r="EO88" s="244"/>
      <c r="EP88" s="244"/>
      <c r="EQ88" s="244"/>
      <c r="ER88" s="244"/>
      <c r="ES88" s="244"/>
      <c r="ET88" s="244"/>
      <c r="EU88" s="244"/>
      <c r="EV88" s="244"/>
      <c r="EW88" s="244"/>
      <c r="EX88" s="244"/>
      <c r="EY88" s="244"/>
      <c r="EZ88" s="244"/>
      <c r="FA88" s="244"/>
      <c r="FB88" s="244"/>
      <c r="FC88" s="244"/>
      <c r="FD88" s="244"/>
      <c r="FE88" s="244"/>
      <c r="FF88" s="244"/>
      <c r="FG88" s="244"/>
      <c r="FH88" s="244"/>
      <c r="FI88" s="244"/>
      <c r="FJ88" s="244"/>
      <c r="FK88" s="244"/>
      <c r="FL88" s="244"/>
      <c r="FM88" s="244"/>
      <c r="FN88" s="244"/>
      <c r="FO88" s="244"/>
      <c r="FP88" s="244"/>
      <c r="FQ88" s="244"/>
      <c r="FR88" s="244"/>
      <c r="FS88" s="244"/>
      <c r="FT88" s="244"/>
    </row>
    <row r="89" spans="1:176" s="497" customFormat="1" ht="30" customHeight="1">
      <c r="A89" s="1184">
        <v>4</v>
      </c>
      <c r="B89" s="1185" t="s">
        <v>53</v>
      </c>
      <c r="C89" s="1185">
        <v>3312040</v>
      </c>
      <c r="D89" s="1192" t="s">
        <v>970</v>
      </c>
      <c r="E89" s="1188" t="s">
        <v>122</v>
      </c>
      <c r="F89" s="1188">
        <v>796</v>
      </c>
      <c r="G89" s="26" t="s">
        <v>37</v>
      </c>
      <c r="H89" s="1188">
        <v>115</v>
      </c>
      <c r="I89" s="1190">
        <v>75401000000</v>
      </c>
      <c r="J89" s="27" t="s">
        <v>886</v>
      </c>
      <c r="K89" s="241">
        <v>405086</v>
      </c>
      <c r="L89" s="1185" t="s">
        <v>964</v>
      </c>
      <c r="M89" s="1185" t="s">
        <v>971</v>
      </c>
      <c r="N89" s="1185" t="s">
        <v>56</v>
      </c>
      <c r="O89" s="1185" t="s">
        <v>58</v>
      </c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44"/>
      <c r="CK89" s="244"/>
      <c r="CL89" s="244"/>
      <c r="CM89" s="244"/>
      <c r="CN89" s="244"/>
      <c r="CO89" s="244"/>
      <c r="CP89" s="244"/>
      <c r="CQ89" s="244"/>
      <c r="CR89" s="244"/>
      <c r="CS89" s="244"/>
      <c r="CT89" s="244"/>
      <c r="CU89" s="244"/>
      <c r="CV89" s="244"/>
      <c r="CW89" s="244"/>
      <c r="CX89" s="244"/>
      <c r="CY89" s="244"/>
      <c r="CZ89" s="244"/>
      <c r="DA89" s="244"/>
      <c r="DB89" s="244"/>
      <c r="DC89" s="244"/>
      <c r="DD89" s="244"/>
      <c r="DE89" s="244"/>
      <c r="DF89" s="244"/>
      <c r="DG89" s="244"/>
      <c r="DH89" s="244"/>
      <c r="DI89" s="244"/>
      <c r="DJ89" s="244"/>
      <c r="DK89" s="244"/>
      <c r="DL89" s="244"/>
      <c r="DM89" s="244"/>
      <c r="DN89" s="244"/>
      <c r="DO89" s="244"/>
      <c r="DP89" s="244"/>
      <c r="DQ89" s="244"/>
      <c r="DR89" s="244"/>
      <c r="DS89" s="244"/>
      <c r="DT89" s="244"/>
      <c r="DU89" s="244"/>
      <c r="DV89" s="244"/>
      <c r="DW89" s="244"/>
      <c r="DX89" s="244"/>
      <c r="DY89" s="244"/>
      <c r="DZ89" s="244"/>
      <c r="EA89" s="244"/>
      <c r="EB89" s="244"/>
      <c r="EC89" s="244"/>
      <c r="ED89" s="244"/>
      <c r="EE89" s="244"/>
      <c r="EF89" s="244"/>
      <c r="EG89" s="244"/>
      <c r="EH89" s="244"/>
      <c r="EI89" s="244"/>
      <c r="EJ89" s="244"/>
      <c r="EK89" s="244"/>
      <c r="EL89" s="244"/>
      <c r="EM89" s="244"/>
      <c r="EN89" s="244"/>
      <c r="EO89" s="244"/>
      <c r="EP89" s="244"/>
      <c r="EQ89" s="244"/>
      <c r="ER89" s="244"/>
      <c r="ES89" s="244"/>
      <c r="ET89" s="244"/>
      <c r="EU89" s="244"/>
      <c r="EV89" s="244"/>
      <c r="EW89" s="244"/>
      <c r="EX89" s="244"/>
      <c r="EY89" s="244"/>
      <c r="EZ89" s="244"/>
      <c r="FA89" s="244"/>
      <c r="FB89" s="244"/>
      <c r="FC89" s="244"/>
      <c r="FD89" s="244"/>
      <c r="FE89" s="244"/>
      <c r="FF89" s="244"/>
      <c r="FG89" s="244"/>
      <c r="FH89" s="244"/>
      <c r="FI89" s="244"/>
      <c r="FJ89" s="244"/>
      <c r="FK89" s="244"/>
      <c r="FL89" s="244"/>
      <c r="FM89" s="244"/>
      <c r="FN89" s="244"/>
      <c r="FO89" s="244"/>
      <c r="FP89" s="244"/>
      <c r="FQ89" s="244"/>
      <c r="FR89" s="244"/>
      <c r="FS89" s="244"/>
      <c r="FT89" s="244"/>
    </row>
    <row r="90" spans="1:176" s="497" customFormat="1" ht="29.25" customHeight="1">
      <c r="A90" s="1184">
        <v>5</v>
      </c>
      <c r="B90" s="1185" t="s">
        <v>53</v>
      </c>
      <c r="C90" s="1185">
        <v>3150000</v>
      </c>
      <c r="D90" s="1192" t="s">
        <v>982</v>
      </c>
      <c r="E90" s="1188" t="s">
        <v>122</v>
      </c>
      <c r="F90" s="1188">
        <v>796</v>
      </c>
      <c r="G90" s="1188" t="s">
        <v>37</v>
      </c>
      <c r="H90" s="1188">
        <v>1227</v>
      </c>
      <c r="I90" s="1190">
        <v>75401000000</v>
      </c>
      <c r="J90" s="27" t="s">
        <v>886</v>
      </c>
      <c r="K90" s="241">
        <v>138871.23000000001</v>
      </c>
      <c r="L90" s="1185" t="s">
        <v>952</v>
      </c>
      <c r="M90" s="1185" t="s">
        <v>957</v>
      </c>
      <c r="N90" s="1185" t="s">
        <v>56</v>
      </c>
      <c r="O90" s="1185" t="s">
        <v>58</v>
      </c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  <c r="CO90" s="244"/>
      <c r="CP90" s="244"/>
      <c r="CQ90" s="244"/>
      <c r="CR90" s="244"/>
      <c r="CS90" s="244"/>
      <c r="CT90" s="244"/>
      <c r="CU90" s="244"/>
      <c r="CV90" s="244"/>
      <c r="CW90" s="244"/>
      <c r="CX90" s="244"/>
      <c r="CY90" s="244"/>
      <c r="CZ90" s="244"/>
      <c r="DA90" s="244"/>
      <c r="DB90" s="244"/>
      <c r="DC90" s="244"/>
      <c r="DD90" s="244"/>
      <c r="DE90" s="244"/>
      <c r="DF90" s="244"/>
      <c r="DG90" s="244"/>
      <c r="DH90" s="244"/>
      <c r="DI90" s="244"/>
      <c r="DJ90" s="244"/>
      <c r="DK90" s="244"/>
      <c r="DL90" s="244"/>
      <c r="DM90" s="244"/>
      <c r="DN90" s="244"/>
      <c r="DO90" s="244"/>
      <c r="DP90" s="244"/>
      <c r="DQ90" s="244"/>
      <c r="DR90" s="244"/>
      <c r="DS90" s="244"/>
      <c r="DT90" s="244"/>
      <c r="DU90" s="244"/>
      <c r="DV90" s="244"/>
      <c r="DW90" s="244"/>
      <c r="DX90" s="244"/>
      <c r="DY90" s="244"/>
      <c r="DZ90" s="244"/>
      <c r="EA90" s="244"/>
      <c r="EB90" s="244"/>
      <c r="EC90" s="244"/>
      <c r="ED90" s="244"/>
      <c r="EE90" s="244"/>
      <c r="EF90" s="244"/>
      <c r="EG90" s="244"/>
      <c r="EH90" s="244"/>
      <c r="EI90" s="244"/>
      <c r="EJ90" s="244"/>
      <c r="EK90" s="244"/>
      <c r="EL90" s="244"/>
      <c r="EM90" s="244"/>
      <c r="EN90" s="244"/>
      <c r="EO90" s="244"/>
      <c r="EP90" s="244"/>
      <c r="EQ90" s="244"/>
      <c r="ER90" s="244"/>
      <c r="ES90" s="244"/>
      <c r="ET90" s="244"/>
      <c r="EU90" s="244"/>
      <c r="EV90" s="244"/>
      <c r="EW90" s="244"/>
      <c r="EX90" s="244"/>
      <c r="EY90" s="244"/>
      <c r="EZ90" s="244"/>
      <c r="FA90" s="244"/>
      <c r="FB90" s="244"/>
      <c r="FC90" s="244"/>
      <c r="FD90" s="244"/>
      <c r="FE90" s="244"/>
      <c r="FF90" s="244"/>
      <c r="FG90" s="244"/>
      <c r="FH90" s="244"/>
      <c r="FI90" s="244"/>
      <c r="FJ90" s="244"/>
      <c r="FK90" s="244"/>
      <c r="FL90" s="244"/>
      <c r="FM90" s="244"/>
      <c r="FN90" s="244"/>
      <c r="FO90" s="244"/>
      <c r="FP90" s="244"/>
      <c r="FQ90" s="244"/>
      <c r="FR90" s="244"/>
      <c r="FS90" s="244"/>
      <c r="FT90" s="244"/>
    </row>
    <row r="91" spans="1:176" s="497" customFormat="1" ht="31.5" customHeight="1">
      <c r="A91" s="1184">
        <v>6</v>
      </c>
      <c r="B91" s="1185" t="s">
        <v>53</v>
      </c>
      <c r="C91" s="1194">
        <v>7425090</v>
      </c>
      <c r="D91" s="1195" t="s">
        <v>988</v>
      </c>
      <c r="E91" s="1188" t="s">
        <v>122</v>
      </c>
      <c r="F91" s="1196">
        <v>796</v>
      </c>
      <c r="G91" s="1120" t="s">
        <v>37</v>
      </c>
      <c r="H91" s="1184"/>
      <c r="I91" s="1190">
        <v>75401000000</v>
      </c>
      <c r="J91" s="27" t="s">
        <v>886</v>
      </c>
      <c r="K91" s="241">
        <v>2015570</v>
      </c>
      <c r="L91" s="1185" t="s">
        <v>964</v>
      </c>
      <c r="M91" s="1185" t="s">
        <v>971</v>
      </c>
      <c r="N91" s="1191" t="s">
        <v>56</v>
      </c>
      <c r="O91" s="1185" t="s">
        <v>58</v>
      </c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4"/>
      <c r="DA91" s="244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  <c r="DM91" s="244"/>
      <c r="DN91" s="244"/>
      <c r="DO91" s="244"/>
      <c r="DP91" s="244"/>
      <c r="DQ91" s="244"/>
      <c r="DR91" s="244"/>
      <c r="DS91" s="244"/>
      <c r="DT91" s="244"/>
      <c r="DU91" s="244"/>
      <c r="DV91" s="244"/>
      <c r="DW91" s="244"/>
      <c r="DX91" s="244"/>
      <c r="DY91" s="244"/>
      <c r="DZ91" s="244"/>
      <c r="EA91" s="244"/>
      <c r="EB91" s="244"/>
      <c r="EC91" s="244"/>
      <c r="ED91" s="244"/>
      <c r="EE91" s="244"/>
      <c r="EF91" s="244"/>
      <c r="EG91" s="244"/>
      <c r="EH91" s="244"/>
      <c r="EI91" s="244"/>
      <c r="EJ91" s="244"/>
      <c r="EK91" s="244"/>
      <c r="EL91" s="244"/>
      <c r="EM91" s="244"/>
      <c r="EN91" s="244"/>
      <c r="EO91" s="244"/>
      <c r="EP91" s="244"/>
      <c r="EQ91" s="244"/>
      <c r="ER91" s="244"/>
      <c r="ES91" s="244"/>
      <c r="ET91" s="244"/>
      <c r="EU91" s="244"/>
      <c r="EV91" s="244"/>
      <c r="EW91" s="244"/>
      <c r="EX91" s="244"/>
      <c r="EY91" s="244"/>
      <c r="EZ91" s="244"/>
      <c r="FA91" s="244"/>
      <c r="FB91" s="244"/>
      <c r="FC91" s="244"/>
      <c r="FD91" s="244"/>
      <c r="FE91" s="244"/>
      <c r="FF91" s="244"/>
      <c r="FG91" s="244"/>
      <c r="FH91" s="244"/>
      <c r="FI91" s="244"/>
      <c r="FJ91" s="244"/>
      <c r="FK91" s="244"/>
      <c r="FL91" s="244"/>
      <c r="FM91" s="244"/>
      <c r="FN91" s="244"/>
      <c r="FO91" s="244"/>
      <c r="FP91" s="244"/>
      <c r="FQ91" s="244"/>
      <c r="FR91" s="244"/>
      <c r="FS91" s="244"/>
      <c r="FT91" s="244"/>
    </row>
    <row r="92" spans="1:176" s="497" customFormat="1" ht="33" customHeight="1">
      <c r="A92" s="1184">
        <v>7</v>
      </c>
      <c r="B92" s="1185" t="s">
        <v>53</v>
      </c>
      <c r="C92" s="1185">
        <v>3120020</v>
      </c>
      <c r="D92" s="1192" t="s">
        <v>989</v>
      </c>
      <c r="E92" s="1188" t="s">
        <v>122</v>
      </c>
      <c r="F92" s="1188">
        <v>796</v>
      </c>
      <c r="G92" s="26" t="s">
        <v>37</v>
      </c>
      <c r="H92" s="1188">
        <v>154</v>
      </c>
      <c r="I92" s="1190">
        <v>75401000000</v>
      </c>
      <c r="J92" s="27" t="s">
        <v>886</v>
      </c>
      <c r="K92" s="241">
        <v>295089.05</v>
      </c>
      <c r="L92" s="1185" t="s">
        <v>964</v>
      </c>
      <c r="M92" s="1185" t="s">
        <v>971</v>
      </c>
      <c r="N92" s="1185" t="s">
        <v>56</v>
      </c>
      <c r="O92" s="1185" t="s">
        <v>58</v>
      </c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4"/>
      <c r="CK92" s="244"/>
      <c r="CL92" s="244"/>
      <c r="CM92" s="244"/>
      <c r="CN92" s="244"/>
      <c r="CO92" s="244"/>
      <c r="CP92" s="244"/>
      <c r="CQ92" s="244"/>
      <c r="CR92" s="244"/>
      <c r="CS92" s="244"/>
      <c r="CT92" s="244"/>
      <c r="CU92" s="244"/>
      <c r="CV92" s="244"/>
      <c r="CW92" s="244"/>
      <c r="CX92" s="244"/>
      <c r="CY92" s="244"/>
      <c r="CZ92" s="244"/>
      <c r="DA92" s="244"/>
      <c r="DB92" s="244"/>
      <c r="DC92" s="244"/>
      <c r="DD92" s="244"/>
      <c r="DE92" s="244"/>
      <c r="DF92" s="244"/>
      <c r="DG92" s="244"/>
      <c r="DH92" s="244"/>
      <c r="DI92" s="244"/>
      <c r="DJ92" s="244"/>
      <c r="DK92" s="244"/>
      <c r="DL92" s="244"/>
      <c r="DM92" s="244"/>
      <c r="DN92" s="244"/>
      <c r="DO92" s="244"/>
      <c r="DP92" s="244"/>
      <c r="DQ92" s="244"/>
      <c r="DR92" s="244"/>
      <c r="DS92" s="244"/>
      <c r="DT92" s="244"/>
      <c r="DU92" s="244"/>
      <c r="DV92" s="244"/>
      <c r="DW92" s="244"/>
      <c r="DX92" s="244"/>
      <c r="DY92" s="244"/>
      <c r="DZ92" s="244"/>
      <c r="EA92" s="244"/>
      <c r="EB92" s="244"/>
      <c r="EC92" s="244"/>
      <c r="ED92" s="244"/>
      <c r="EE92" s="244"/>
      <c r="EF92" s="244"/>
      <c r="EG92" s="244"/>
      <c r="EH92" s="244"/>
      <c r="EI92" s="244"/>
      <c r="EJ92" s="244"/>
      <c r="EK92" s="244"/>
      <c r="EL92" s="244"/>
      <c r="EM92" s="244"/>
      <c r="EN92" s="244"/>
      <c r="EO92" s="244"/>
      <c r="EP92" s="244"/>
      <c r="EQ92" s="244"/>
      <c r="ER92" s="244"/>
      <c r="ES92" s="244"/>
      <c r="ET92" s="244"/>
      <c r="EU92" s="244"/>
      <c r="EV92" s="244"/>
      <c r="EW92" s="244"/>
      <c r="EX92" s="244"/>
      <c r="EY92" s="244"/>
      <c r="EZ92" s="244"/>
      <c r="FA92" s="244"/>
      <c r="FB92" s="244"/>
      <c r="FC92" s="244"/>
      <c r="FD92" s="244"/>
      <c r="FE92" s="244"/>
      <c r="FF92" s="244"/>
      <c r="FG92" s="244"/>
      <c r="FH92" s="244"/>
      <c r="FI92" s="244"/>
      <c r="FJ92" s="244"/>
      <c r="FK92" s="244"/>
      <c r="FL92" s="244"/>
      <c r="FM92" s="244"/>
      <c r="FN92" s="244"/>
      <c r="FO92" s="244"/>
      <c r="FP92" s="244"/>
      <c r="FQ92" s="244"/>
      <c r="FR92" s="244"/>
      <c r="FS92" s="244"/>
      <c r="FT92" s="244"/>
    </row>
    <row r="93" spans="1:176" s="497" customFormat="1" ht="32.25" customHeight="1">
      <c r="A93" s="1184">
        <v>8</v>
      </c>
      <c r="B93" s="1185" t="s">
        <v>53</v>
      </c>
      <c r="C93" s="1185">
        <v>3111000</v>
      </c>
      <c r="D93" s="1192" t="s">
        <v>990</v>
      </c>
      <c r="E93" s="1188" t="s">
        <v>122</v>
      </c>
      <c r="F93" s="1188">
        <v>796</v>
      </c>
      <c r="G93" s="26" t="s">
        <v>37</v>
      </c>
      <c r="H93" s="1188">
        <v>54</v>
      </c>
      <c r="I93" s="1190">
        <v>75401000000</v>
      </c>
      <c r="J93" s="27" t="s">
        <v>886</v>
      </c>
      <c r="K93" s="241">
        <v>275400</v>
      </c>
      <c r="L93" s="1185" t="s">
        <v>957</v>
      </c>
      <c r="M93" s="1185" t="s">
        <v>964</v>
      </c>
      <c r="N93" s="1185" t="s">
        <v>56</v>
      </c>
      <c r="O93" s="1185" t="s">
        <v>58</v>
      </c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4"/>
      <c r="DA93" s="244"/>
      <c r="DB93" s="244"/>
      <c r="DC93" s="244"/>
      <c r="DD93" s="244"/>
      <c r="DE93" s="244"/>
      <c r="DF93" s="244"/>
      <c r="DG93" s="244"/>
      <c r="DH93" s="244"/>
      <c r="DI93" s="244"/>
      <c r="DJ93" s="244"/>
      <c r="DK93" s="244"/>
      <c r="DL93" s="244"/>
      <c r="DM93" s="244"/>
      <c r="DN93" s="244"/>
      <c r="DO93" s="244"/>
      <c r="DP93" s="244"/>
      <c r="DQ93" s="244"/>
      <c r="DR93" s="244"/>
      <c r="DS93" s="244"/>
      <c r="DT93" s="244"/>
      <c r="DU93" s="244"/>
      <c r="DV93" s="244"/>
      <c r="DW93" s="244"/>
      <c r="DX93" s="244"/>
      <c r="DY93" s="244"/>
      <c r="DZ93" s="244"/>
      <c r="EA93" s="244"/>
      <c r="EB93" s="244"/>
      <c r="EC93" s="244"/>
      <c r="ED93" s="244"/>
      <c r="EE93" s="244"/>
      <c r="EF93" s="244"/>
      <c r="EG93" s="244"/>
      <c r="EH93" s="244"/>
      <c r="EI93" s="244"/>
      <c r="EJ93" s="244"/>
      <c r="EK93" s="244"/>
      <c r="EL93" s="244"/>
      <c r="EM93" s="244"/>
      <c r="EN93" s="244"/>
      <c r="EO93" s="244"/>
      <c r="EP93" s="244"/>
      <c r="EQ93" s="244"/>
      <c r="ER93" s="244"/>
      <c r="ES93" s="244"/>
      <c r="ET93" s="244"/>
      <c r="EU93" s="244"/>
      <c r="EV93" s="244"/>
      <c r="EW93" s="244"/>
      <c r="EX93" s="244"/>
      <c r="EY93" s="244"/>
      <c r="EZ93" s="244"/>
      <c r="FA93" s="244"/>
      <c r="FB93" s="244"/>
      <c r="FC93" s="244"/>
      <c r="FD93" s="244"/>
      <c r="FE93" s="244"/>
      <c r="FF93" s="244"/>
      <c r="FG93" s="244"/>
      <c r="FH93" s="244"/>
      <c r="FI93" s="244"/>
      <c r="FJ93" s="244"/>
      <c r="FK93" s="244"/>
      <c r="FL93" s="244"/>
      <c r="FM93" s="244"/>
      <c r="FN93" s="244"/>
      <c r="FO93" s="244"/>
      <c r="FP93" s="244"/>
      <c r="FQ93" s="244"/>
      <c r="FR93" s="244"/>
      <c r="FS93" s="244"/>
      <c r="FT93" s="244"/>
    </row>
    <row r="94" spans="1:176" s="497" customFormat="1" ht="30.75" customHeight="1">
      <c r="A94" s="1184">
        <v>9</v>
      </c>
      <c r="B94" s="1185" t="s">
        <v>53</v>
      </c>
      <c r="C94" s="1185">
        <v>2422000</v>
      </c>
      <c r="D94" s="1192" t="s">
        <v>992</v>
      </c>
      <c r="E94" s="1188" t="s">
        <v>122</v>
      </c>
      <c r="F94" s="1188">
        <v>166</v>
      </c>
      <c r="G94" s="1188" t="s">
        <v>45</v>
      </c>
      <c r="H94" s="1188">
        <v>1480.35</v>
      </c>
      <c r="I94" s="1190">
        <v>75401000000</v>
      </c>
      <c r="J94" s="27" t="s">
        <v>886</v>
      </c>
      <c r="K94" s="241">
        <v>89758.54</v>
      </c>
      <c r="L94" s="1185" t="s">
        <v>957</v>
      </c>
      <c r="M94" s="1185" t="s">
        <v>964</v>
      </c>
      <c r="N94" s="1185" t="s">
        <v>56</v>
      </c>
      <c r="O94" s="1185" t="s">
        <v>58</v>
      </c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244"/>
      <c r="CZ94" s="244"/>
      <c r="DA94" s="244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  <c r="DM94" s="244"/>
      <c r="DN94" s="244"/>
      <c r="DO94" s="244"/>
      <c r="DP94" s="244"/>
      <c r="DQ94" s="244"/>
      <c r="DR94" s="244"/>
      <c r="DS94" s="244"/>
      <c r="DT94" s="244"/>
      <c r="DU94" s="244"/>
      <c r="DV94" s="244"/>
      <c r="DW94" s="244"/>
      <c r="DX94" s="244"/>
      <c r="DY94" s="244"/>
      <c r="DZ94" s="244"/>
      <c r="EA94" s="244"/>
      <c r="EB94" s="244"/>
      <c r="EC94" s="244"/>
      <c r="ED94" s="244"/>
      <c r="EE94" s="244"/>
      <c r="EF94" s="244"/>
      <c r="EG94" s="244"/>
      <c r="EH94" s="244"/>
      <c r="EI94" s="244"/>
      <c r="EJ94" s="244"/>
      <c r="EK94" s="244"/>
      <c r="EL94" s="244"/>
      <c r="EM94" s="244"/>
      <c r="EN94" s="244"/>
      <c r="EO94" s="244"/>
      <c r="EP94" s="244"/>
      <c r="EQ94" s="244"/>
      <c r="ER94" s="244"/>
      <c r="ES94" s="244"/>
      <c r="ET94" s="244"/>
      <c r="EU94" s="244"/>
      <c r="EV94" s="244"/>
      <c r="EW94" s="244"/>
      <c r="EX94" s="244"/>
      <c r="EY94" s="244"/>
      <c r="EZ94" s="244"/>
      <c r="FA94" s="244"/>
      <c r="FB94" s="244"/>
      <c r="FC94" s="244"/>
      <c r="FD94" s="244"/>
      <c r="FE94" s="244"/>
      <c r="FF94" s="244"/>
      <c r="FG94" s="244"/>
      <c r="FH94" s="244"/>
      <c r="FI94" s="244"/>
      <c r="FJ94" s="244"/>
      <c r="FK94" s="244"/>
      <c r="FL94" s="244"/>
      <c r="FM94" s="244"/>
      <c r="FN94" s="244"/>
      <c r="FO94" s="244"/>
      <c r="FP94" s="244"/>
      <c r="FQ94" s="244"/>
      <c r="FR94" s="244"/>
      <c r="FS94" s="244"/>
      <c r="FT94" s="244"/>
    </row>
    <row r="95" spans="1:176" s="497" customFormat="1" ht="30" customHeight="1">
      <c r="A95" s="1184">
        <v>10</v>
      </c>
      <c r="B95" s="1185" t="s">
        <v>53</v>
      </c>
      <c r="C95" s="1185">
        <v>2422000</v>
      </c>
      <c r="D95" s="1192" t="s">
        <v>992</v>
      </c>
      <c r="E95" s="1188" t="s">
        <v>122</v>
      </c>
      <c r="F95" s="1188">
        <v>166</v>
      </c>
      <c r="G95" s="1188" t="s">
        <v>45</v>
      </c>
      <c r="H95" s="26">
        <v>1007.18</v>
      </c>
      <c r="I95" s="1190">
        <v>75401000000</v>
      </c>
      <c r="J95" s="27" t="s">
        <v>886</v>
      </c>
      <c r="K95" s="241">
        <v>57534.71</v>
      </c>
      <c r="L95" s="1185" t="s">
        <v>957</v>
      </c>
      <c r="M95" s="1185" t="s">
        <v>964</v>
      </c>
      <c r="N95" s="1185" t="s">
        <v>56</v>
      </c>
      <c r="O95" s="1185" t="s">
        <v>58</v>
      </c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44"/>
      <c r="CK95" s="244"/>
      <c r="CL95" s="244"/>
      <c r="CM95" s="244"/>
      <c r="CN95" s="244"/>
      <c r="CO95" s="244"/>
      <c r="CP95" s="244"/>
      <c r="CQ95" s="244"/>
      <c r="CR95" s="244"/>
      <c r="CS95" s="244"/>
      <c r="CT95" s="244"/>
      <c r="CU95" s="244"/>
      <c r="CV95" s="244"/>
      <c r="CW95" s="244"/>
      <c r="CX95" s="244"/>
      <c r="CY95" s="244"/>
      <c r="CZ95" s="244"/>
      <c r="DA95" s="244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  <c r="DM95" s="244"/>
      <c r="DN95" s="244"/>
      <c r="DO95" s="244"/>
      <c r="DP95" s="244"/>
      <c r="DQ95" s="244"/>
      <c r="DR95" s="244"/>
      <c r="DS95" s="244"/>
      <c r="DT95" s="244"/>
      <c r="DU95" s="244"/>
      <c r="DV95" s="244"/>
      <c r="DW95" s="244"/>
      <c r="DX95" s="244"/>
      <c r="DY95" s="244"/>
      <c r="DZ95" s="244"/>
      <c r="EA95" s="244"/>
      <c r="EB95" s="244"/>
      <c r="EC95" s="244"/>
      <c r="ED95" s="244"/>
      <c r="EE95" s="244"/>
      <c r="EF95" s="244"/>
      <c r="EG95" s="244"/>
      <c r="EH95" s="244"/>
      <c r="EI95" s="244"/>
      <c r="EJ95" s="244"/>
      <c r="EK95" s="244"/>
      <c r="EL95" s="244"/>
      <c r="EM95" s="244"/>
      <c r="EN95" s="244"/>
      <c r="EO95" s="244"/>
      <c r="EP95" s="244"/>
      <c r="EQ95" s="244"/>
      <c r="ER95" s="244"/>
      <c r="ES95" s="244"/>
      <c r="ET95" s="244"/>
      <c r="EU95" s="244"/>
      <c r="EV95" s="244"/>
      <c r="EW95" s="244"/>
      <c r="EX95" s="244"/>
      <c r="EY95" s="244"/>
      <c r="EZ95" s="244"/>
      <c r="FA95" s="244"/>
      <c r="FB95" s="244"/>
      <c r="FC95" s="244"/>
      <c r="FD95" s="244"/>
      <c r="FE95" s="244"/>
      <c r="FF95" s="244"/>
      <c r="FG95" s="244"/>
      <c r="FH95" s="244"/>
      <c r="FI95" s="244"/>
      <c r="FJ95" s="244"/>
      <c r="FK95" s="244"/>
      <c r="FL95" s="244"/>
      <c r="FM95" s="244"/>
      <c r="FN95" s="244"/>
      <c r="FO95" s="244"/>
      <c r="FP95" s="244"/>
      <c r="FQ95" s="244"/>
      <c r="FR95" s="244"/>
      <c r="FS95" s="244"/>
      <c r="FT95" s="244"/>
    </row>
    <row r="96" spans="1:176" s="497" customFormat="1" ht="27.75" customHeight="1">
      <c r="A96" s="1184">
        <v>11</v>
      </c>
      <c r="B96" s="1185" t="s">
        <v>53</v>
      </c>
      <c r="C96" s="1185">
        <v>2422000</v>
      </c>
      <c r="D96" s="1192" t="s">
        <v>992</v>
      </c>
      <c r="E96" s="1188" t="s">
        <v>122</v>
      </c>
      <c r="F96" s="1188">
        <v>166</v>
      </c>
      <c r="G96" s="1188" t="s">
        <v>45</v>
      </c>
      <c r="H96" s="1188">
        <v>1199.3399999999999</v>
      </c>
      <c r="I96" s="1190">
        <v>75401000000</v>
      </c>
      <c r="J96" s="27" t="s">
        <v>886</v>
      </c>
      <c r="K96" s="241">
        <v>74978.149999999994</v>
      </c>
      <c r="L96" s="1185" t="s">
        <v>957</v>
      </c>
      <c r="M96" s="1185" t="s">
        <v>964</v>
      </c>
      <c r="N96" s="1185" t="s">
        <v>56</v>
      </c>
      <c r="O96" s="1185" t="s">
        <v>58</v>
      </c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4"/>
      <c r="CW96" s="244"/>
      <c r="CX96" s="244"/>
      <c r="CY96" s="244"/>
      <c r="CZ96" s="244"/>
      <c r="DA96" s="244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  <c r="DM96" s="244"/>
      <c r="DN96" s="244"/>
      <c r="DO96" s="244"/>
      <c r="DP96" s="244"/>
      <c r="DQ96" s="244"/>
      <c r="DR96" s="244"/>
      <c r="DS96" s="244"/>
      <c r="DT96" s="244"/>
      <c r="DU96" s="244"/>
      <c r="DV96" s="244"/>
      <c r="DW96" s="244"/>
      <c r="DX96" s="244"/>
      <c r="DY96" s="244"/>
      <c r="DZ96" s="244"/>
      <c r="EA96" s="244"/>
      <c r="EB96" s="244"/>
      <c r="EC96" s="244"/>
      <c r="ED96" s="244"/>
      <c r="EE96" s="244"/>
      <c r="EF96" s="244"/>
      <c r="EG96" s="244"/>
      <c r="EH96" s="244"/>
      <c r="EI96" s="244"/>
      <c r="EJ96" s="244"/>
      <c r="EK96" s="244"/>
      <c r="EL96" s="244"/>
      <c r="EM96" s="244"/>
      <c r="EN96" s="244"/>
      <c r="EO96" s="244"/>
      <c r="EP96" s="244"/>
      <c r="EQ96" s="244"/>
      <c r="ER96" s="244"/>
      <c r="ES96" s="244"/>
      <c r="ET96" s="244"/>
      <c r="EU96" s="244"/>
      <c r="EV96" s="244"/>
      <c r="EW96" s="244"/>
      <c r="EX96" s="244"/>
      <c r="EY96" s="244"/>
      <c r="EZ96" s="244"/>
      <c r="FA96" s="244"/>
      <c r="FB96" s="244"/>
      <c r="FC96" s="244"/>
      <c r="FD96" s="244"/>
      <c r="FE96" s="244"/>
      <c r="FF96" s="244"/>
      <c r="FG96" s="244"/>
      <c r="FH96" s="244"/>
      <c r="FI96" s="244"/>
      <c r="FJ96" s="244"/>
      <c r="FK96" s="244"/>
      <c r="FL96" s="244"/>
      <c r="FM96" s="244"/>
      <c r="FN96" s="244"/>
      <c r="FO96" s="244"/>
      <c r="FP96" s="244"/>
      <c r="FQ96" s="244"/>
      <c r="FR96" s="244"/>
      <c r="FS96" s="244"/>
      <c r="FT96" s="244"/>
    </row>
    <row r="97" spans="1:176" s="497" customFormat="1" ht="18" customHeight="1">
      <c r="A97" s="1184">
        <v>12</v>
      </c>
      <c r="B97" s="1185" t="s">
        <v>53</v>
      </c>
      <c r="C97" s="1188">
        <v>2619500</v>
      </c>
      <c r="D97" s="1192" t="s">
        <v>993</v>
      </c>
      <c r="E97" s="1188" t="s">
        <v>122</v>
      </c>
      <c r="F97" s="1188">
        <v>796</v>
      </c>
      <c r="G97" s="1188" t="s">
        <v>37</v>
      </c>
      <c r="H97" s="1188">
        <v>234</v>
      </c>
      <c r="I97" s="1190">
        <v>75401000000</v>
      </c>
      <c r="J97" s="27" t="s">
        <v>886</v>
      </c>
      <c r="K97" s="241">
        <v>89629.92</v>
      </c>
      <c r="L97" s="1185" t="s">
        <v>964</v>
      </c>
      <c r="M97" s="1185" t="s">
        <v>971</v>
      </c>
      <c r="N97" s="1185" t="s">
        <v>56</v>
      </c>
      <c r="O97" s="1185" t="s">
        <v>58</v>
      </c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44"/>
      <c r="CW97" s="244"/>
      <c r="CX97" s="244"/>
      <c r="CY97" s="244"/>
      <c r="CZ97" s="244"/>
      <c r="DA97" s="244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  <c r="DM97" s="244"/>
      <c r="DN97" s="244"/>
      <c r="DO97" s="244"/>
      <c r="DP97" s="244"/>
      <c r="DQ97" s="244"/>
      <c r="DR97" s="244"/>
      <c r="DS97" s="244"/>
      <c r="DT97" s="244"/>
      <c r="DU97" s="244"/>
      <c r="DV97" s="244"/>
      <c r="DW97" s="244"/>
      <c r="DX97" s="244"/>
      <c r="DY97" s="244"/>
      <c r="DZ97" s="244"/>
      <c r="EA97" s="244"/>
      <c r="EB97" s="244"/>
      <c r="EC97" s="244"/>
      <c r="ED97" s="244"/>
      <c r="EE97" s="244"/>
      <c r="EF97" s="244"/>
      <c r="EG97" s="244"/>
      <c r="EH97" s="244"/>
      <c r="EI97" s="244"/>
      <c r="EJ97" s="244"/>
      <c r="EK97" s="244"/>
      <c r="EL97" s="244"/>
      <c r="EM97" s="244"/>
      <c r="EN97" s="244"/>
      <c r="EO97" s="244"/>
      <c r="EP97" s="244"/>
      <c r="EQ97" s="244"/>
      <c r="ER97" s="244"/>
      <c r="ES97" s="244"/>
      <c r="ET97" s="244"/>
      <c r="EU97" s="244"/>
      <c r="EV97" s="244"/>
      <c r="EW97" s="244"/>
      <c r="EX97" s="244"/>
      <c r="EY97" s="244"/>
      <c r="EZ97" s="244"/>
      <c r="FA97" s="244"/>
      <c r="FB97" s="244"/>
      <c r="FC97" s="244"/>
      <c r="FD97" s="244"/>
      <c r="FE97" s="244"/>
      <c r="FF97" s="244"/>
      <c r="FG97" s="244"/>
      <c r="FH97" s="244"/>
      <c r="FI97" s="244"/>
      <c r="FJ97" s="244"/>
      <c r="FK97" s="244"/>
      <c r="FL97" s="244"/>
      <c r="FM97" s="244"/>
      <c r="FN97" s="244"/>
      <c r="FO97" s="244"/>
      <c r="FP97" s="244"/>
      <c r="FQ97" s="244"/>
      <c r="FR97" s="244"/>
      <c r="FS97" s="244"/>
      <c r="FT97" s="244"/>
    </row>
    <row r="98" spans="1:176" s="497" customFormat="1" ht="24.75" customHeight="1">
      <c r="A98" s="1184">
        <v>13</v>
      </c>
      <c r="B98" s="1185" t="s">
        <v>53</v>
      </c>
      <c r="C98" s="1185">
        <v>2300000</v>
      </c>
      <c r="D98" s="1192" t="s">
        <v>994</v>
      </c>
      <c r="E98" s="1188" t="s">
        <v>122</v>
      </c>
      <c r="F98" s="1188">
        <v>163</v>
      </c>
      <c r="G98" s="1188" t="s">
        <v>995</v>
      </c>
      <c r="H98" s="1188">
        <v>22.78</v>
      </c>
      <c r="I98" s="1190">
        <v>75401000000</v>
      </c>
      <c r="J98" s="27" t="s">
        <v>886</v>
      </c>
      <c r="K98" s="241">
        <v>1275680</v>
      </c>
      <c r="L98" s="1185" t="s">
        <v>957</v>
      </c>
      <c r="M98" s="1185" t="s">
        <v>964</v>
      </c>
      <c r="N98" s="1185" t="s">
        <v>56</v>
      </c>
      <c r="O98" s="1185" t="s">
        <v>58</v>
      </c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44"/>
      <c r="CK98" s="244"/>
      <c r="CL98" s="244"/>
      <c r="CM98" s="244"/>
      <c r="CN98" s="244"/>
      <c r="CO98" s="244"/>
      <c r="CP98" s="244"/>
      <c r="CQ98" s="244"/>
      <c r="CR98" s="244"/>
      <c r="CS98" s="244"/>
      <c r="CT98" s="244"/>
      <c r="CU98" s="244"/>
      <c r="CV98" s="244"/>
      <c r="CW98" s="244"/>
      <c r="CX98" s="244"/>
      <c r="CY98" s="244"/>
      <c r="CZ98" s="244"/>
      <c r="DA98" s="244"/>
      <c r="DB98" s="244"/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  <c r="DM98" s="244"/>
      <c r="DN98" s="244"/>
      <c r="DO98" s="244"/>
      <c r="DP98" s="244"/>
      <c r="DQ98" s="244"/>
      <c r="DR98" s="244"/>
      <c r="DS98" s="244"/>
      <c r="DT98" s="244"/>
      <c r="DU98" s="244"/>
      <c r="DV98" s="244"/>
      <c r="DW98" s="244"/>
      <c r="DX98" s="244"/>
      <c r="DY98" s="244"/>
      <c r="DZ98" s="244"/>
      <c r="EA98" s="244"/>
      <c r="EB98" s="244"/>
      <c r="EC98" s="244"/>
      <c r="ED98" s="244"/>
      <c r="EE98" s="244"/>
      <c r="EF98" s="244"/>
      <c r="EG98" s="244"/>
      <c r="EH98" s="244"/>
      <c r="EI98" s="244"/>
      <c r="EJ98" s="244"/>
      <c r="EK98" s="244"/>
      <c r="EL98" s="244"/>
      <c r="EM98" s="244"/>
      <c r="EN98" s="244"/>
      <c r="EO98" s="244"/>
      <c r="EP98" s="244"/>
      <c r="EQ98" s="244"/>
      <c r="ER98" s="244"/>
      <c r="ES98" s="244"/>
      <c r="ET98" s="244"/>
      <c r="EU98" s="244"/>
      <c r="EV98" s="244"/>
      <c r="EW98" s="244"/>
      <c r="EX98" s="244"/>
      <c r="EY98" s="244"/>
      <c r="EZ98" s="244"/>
      <c r="FA98" s="244"/>
      <c r="FB98" s="244"/>
      <c r="FC98" s="244"/>
      <c r="FD98" s="244"/>
      <c r="FE98" s="244"/>
      <c r="FF98" s="244"/>
      <c r="FG98" s="244"/>
      <c r="FH98" s="244"/>
      <c r="FI98" s="244"/>
      <c r="FJ98" s="244"/>
      <c r="FK98" s="244"/>
      <c r="FL98" s="244"/>
      <c r="FM98" s="244"/>
      <c r="FN98" s="244"/>
      <c r="FO98" s="244"/>
      <c r="FP98" s="244"/>
      <c r="FQ98" s="244"/>
      <c r="FR98" s="244"/>
      <c r="FS98" s="244"/>
      <c r="FT98" s="244"/>
    </row>
    <row r="99" spans="1:176" s="497" customFormat="1" ht="29.25" customHeight="1">
      <c r="A99" s="1184">
        <v>14</v>
      </c>
      <c r="B99" s="1185" t="s">
        <v>53</v>
      </c>
      <c r="C99" s="1185">
        <v>2300000</v>
      </c>
      <c r="D99" s="1192" t="s">
        <v>996</v>
      </c>
      <c r="E99" s="1188" t="s">
        <v>122</v>
      </c>
      <c r="F99" s="1188">
        <v>166</v>
      </c>
      <c r="G99" s="1188" t="s">
        <v>45</v>
      </c>
      <c r="H99" s="1188">
        <v>23.3</v>
      </c>
      <c r="I99" s="1190">
        <v>75401000000</v>
      </c>
      <c r="J99" s="27" t="s">
        <v>886</v>
      </c>
      <c r="K99" s="241">
        <v>9706.6200000000008</v>
      </c>
      <c r="L99" s="1185" t="s">
        <v>957</v>
      </c>
      <c r="M99" s="1185" t="s">
        <v>964</v>
      </c>
      <c r="N99" s="1185" t="s">
        <v>56</v>
      </c>
      <c r="O99" s="1185" t="s">
        <v>58</v>
      </c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44"/>
      <c r="CW99" s="244"/>
      <c r="CX99" s="244"/>
      <c r="CY99" s="244"/>
      <c r="CZ99" s="244"/>
      <c r="DA99" s="244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4"/>
      <c r="DN99" s="244"/>
      <c r="DO99" s="244"/>
      <c r="DP99" s="244"/>
      <c r="DQ99" s="244"/>
      <c r="DR99" s="244"/>
      <c r="DS99" s="244"/>
      <c r="DT99" s="244"/>
      <c r="DU99" s="244"/>
      <c r="DV99" s="244"/>
      <c r="DW99" s="244"/>
      <c r="DX99" s="244"/>
      <c r="DY99" s="244"/>
      <c r="DZ99" s="244"/>
      <c r="EA99" s="244"/>
      <c r="EB99" s="244"/>
      <c r="EC99" s="244"/>
      <c r="ED99" s="244"/>
      <c r="EE99" s="244"/>
      <c r="EF99" s="244"/>
      <c r="EG99" s="244"/>
      <c r="EH99" s="244"/>
      <c r="EI99" s="244"/>
      <c r="EJ99" s="244"/>
      <c r="EK99" s="244"/>
      <c r="EL99" s="244"/>
      <c r="EM99" s="244"/>
      <c r="EN99" s="244"/>
      <c r="EO99" s="244"/>
      <c r="EP99" s="244"/>
      <c r="EQ99" s="244"/>
      <c r="ER99" s="244"/>
      <c r="ES99" s="244"/>
      <c r="ET99" s="244"/>
      <c r="EU99" s="244"/>
      <c r="EV99" s="244"/>
      <c r="EW99" s="244"/>
      <c r="EX99" s="244"/>
      <c r="EY99" s="244"/>
      <c r="EZ99" s="244"/>
      <c r="FA99" s="244"/>
      <c r="FB99" s="244"/>
      <c r="FC99" s="244"/>
      <c r="FD99" s="244"/>
      <c r="FE99" s="244"/>
      <c r="FF99" s="244"/>
      <c r="FG99" s="244"/>
      <c r="FH99" s="244"/>
      <c r="FI99" s="244"/>
      <c r="FJ99" s="244"/>
      <c r="FK99" s="244"/>
      <c r="FL99" s="244"/>
      <c r="FM99" s="244"/>
      <c r="FN99" s="244"/>
      <c r="FO99" s="244"/>
      <c r="FP99" s="244"/>
      <c r="FQ99" s="244"/>
      <c r="FR99" s="244"/>
      <c r="FS99" s="244"/>
      <c r="FT99" s="244"/>
    </row>
    <row r="100" spans="1:176" s="497" customFormat="1" ht="31.5" customHeight="1">
      <c r="A100" s="1184">
        <v>15</v>
      </c>
      <c r="B100" s="1185" t="s">
        <v>53</v>
      </c>
      <c r="C100" s="1185">
        <v>2411130</v>
      </c>
      <c r="D100" s="1192" t="s">
        <v>935</v>
      </c>
      <c r="E100" s="1188" t="s">
        <v>122</v>
      </c>
      <c r="F100" s="1188">
        <v>113</v>
      </c>
      <c r="G100" s="1188" t="s">
        <v>885</v>
      </c>
      <c r="H100" s="1188">
        <v>215.2</v>
      </c>
      <c r="I100" s="1190">
        <v>75401000000</v>
      </c>
      <c r="J100" s="27" t="s">
        <v>886</v>
      </c>
      <c r="K100" s="241">
        <v>5745.04</v>
      </c>
      <c r="L100" s="1185" t="s">
        <v>952</v>
      </c>
      <c r="M100" s="1185" t="s">
        <v>957</v>
      </c>
      <c r="N100" s="1185" t="s">
        <v>56</v>
      </c>
      <c r="O100" s="1185" t="s">
        <v>58</v>
      </c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44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4"/>
      <c r="CU100" s="244"/>
      <c r="CV100" s="244"/>
      <c r="CW100" s="244"/>
      <c r="CX100" s="244"/>
      <c r="CY100" s="244"/>
      <c r="CZ100" s="244"/>
      <c r="DA100" s="244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4"/>
      <c r="DN100" s="244"/>
      <c r="DO100" s="244"/>
      <c r="DP100" s="244"/>
      <c r="DQ100" s="244"/>
      <c r="DR100" s="244"/>
      <c r="DS100" s="244"/>
      <c r="DT100" s="244"/>
      <c r="DU100" s="244"/>
      <c r="DV100" s="244"/>
      <c r="DW100" s="244"/>
      <c r="DX100" s="244"/>
      <c r="DY100" s="244"/>
      <c r="DZ100" s="244"/>
      <c r="EA100" s="244"/>
      <c r="EB100" s="244"/>
      <c r="EC100" s="244"/>
      <c r="ED100" s="244"/>
      <c r="EE100" s="244"/>
      <c r="EF100" s="244"/>
      <c r="EG100" s="244"/>
      <c r="EH100" s="244"/>
      <c r="EI100" s="244"/>
      <c r="EJ100" s="244"/>
      <c r="EK100" s="244"/>
      <c r="EL100" s="244"/>
      <c r="EM100" s="244"/>
      <c r="EN100" s="244"/>
      <c r="EO100" s="244"/>
      <c r="EP100" s="244"/>
      <c r="EQ100" s="244"/>
      <c r="ER100" s="244"/>
      <c r="ES100" s="244"/>
      <c r="ET100" s="244"/>
      <c r="EU100" s="244"/>
      <c r="EV100" s="244"/>
      <c r="EW100" s="244"/>
      <c r="EX100" s="244"/>
      <c r="EY100" s="244"/>
      <c r="EZ100" s="244"/>
      <c r="FA100" s="244"/>
      <c r="FB100" s="244"/>
      <c r="FC100" s="244"/>
      <c r="FD100" s="244"/>
      <c r="FE100" s="244"/>
      <c r="FF100" s="244"/>
      <c r="FG100" s="244"/>
      <c r="FH100" s="244"/>
      <c r="FI100" s="244"/>
      <c r="FJ100" s="244"/>
      <c r="FK100" s="244"/>
      <c r="FL100" s="244"/>
      <c r="FM100" s="244"/>
      <c r="FN100" s="244"/>
      <c r="FO100" s="244"/>
      <c r="FP100" s="244"/>
      <c r="FQ100" s="244"/>
      <c r="FR100" s="244"/>
      <c r="FS100" s="244"/>
      <c r="FT100" s="244"/>
    </row>
    <row r="101" spans="1:176" s="524" customFormat="1" ht="29.25" customHeight="1">
      <c r="A101" s="1184">
        <v>16</v>
      </c>
      <c r="B101" s="1185" t="s">
        <v>53</v>
      </c>
      <c r="C101" s="1185">
        <v>2411130</v>
      </c>
      <c r="D101" s="1192" t="s">
        <v>935</v>
      </c>
      <c r="E101" s="1188" t="s">
        <v>122</v>
      </c>
      <c r="F101" s="1188">
        <v>113</v>
      </c>
      <c r="G101" s="1188" t="s">
        <v>885</v>
      </c>
      <c r="H101" s="1188">
        <v>320</v>
      </c>
      <c r="I101" s="1190">
        <v>75401000000</v>
      </c>
      <c r="J101" s="27" t="s">
        <v>886</v>
      </c>
      <c r="K101" s="241">
        <v>10479.6</v>
      </c>
      <c r="L101" s="1197" t="s">
        <v>952</v>
      </c>
      <c r="M101" s="1185" t="s">
        <v>964</v>
      </c>
      <c r="N101" s="1185" t="s">
        <v>56</v>
      </c>
      <c r="O101" s="1185" t="s">
        <v>58</v>
      </c>
    </row>
    <row r="102" spans="1:176" s="524" customFormat="1" ht="30" customHeight="1">
      <c r="A102" s="1184">
        <v>17</v>
      </c>
      <c r="B102" s="1185" t="s">
        <v>53</v>
      </c>
      <c r="C102" s="1185">
        <v>2300000</v>
      </c>
      <c r="D102" s="1192" t="s">
        <v>1015</v>
      </c>
      <c r="E102" s="1188" t="s">
        <v>122</v>
      </c>
      <c r="F102" s="1188">
        <v>112</v>
      </c>
      <c r="G102" s="1188" t="s">
        <v>927</v>
      </c>
      <c r="H102" s="1188">
        <v>551</v>
      </c>
      <c r="I102" s="1190">
        <v>75401000000</v>
      </c>
      <c r="J102" s="27" t="s">
        <v>886</v>
      </c>
      <c r="K102" s="241">
        <v>106460.88</v>
      </c>
      <c r="L102" s="1185" t="s">
        <v>957</v>
      </c>
      <c r="M102" s="1185" t="s">
        <v>957</v>
      </c>
      <c r="N102" s="1185" t="s">
        <v>56</v>
      </c>
      <c r="O102" s="1185" t="s">
        <v>58</v>
      </c>
    </row>
    <row r="103" spans="1:176" s="497" customFormat="1" ht="22.5" customHeight="1">
      <c r="A103" s="1184">
        <v>18</v>
      </c>
      <c r="B103" s="1185" t="s">
        <v>53</v>
      </c>
      <c r="C103" s="1185">
        <v>2300000</v>
      </c>
      <c r="D103" s="1192" t="s">
        <v>1015</v>
      </c>
      <c r="E103" s="1188" t="s">
        <v>122</v>
      </c>
      <c r="F103" s="1188">
        <v>112</v>
      </c>
      <c r="G103" s="1188" t="s">
        <v>927</v>
      </c>
      <c r="H103" s="1188">
        <v>600</v>
      </c>
      <c r="I103" s="1190">
        <v>75401000000</v>
      </c>
      <c r="J103" s="27" t="s">
        <v>886</v>
      </c>
      <c r="K103" s="241">
        <v>107709</v>
      </c>
      <c r="L103" s="1185" t="s">
        <v>957</v>
      </c>
      <c r="M103" s="1185" t="s">
        <v>964</v>
      </c>
      <c r="N103" s="1185" t="s">
        <v>56</v>
      </c>
      <c r="O103" s="1185" t="s">
        <v>58</v>
      </c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4"/>
      <c r="CK103" s="244"/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4"/>
      <c r="DA103" s="244"/>
      <c r="DB103" s="244"/>
      <c r="DC103" s="244"/>
      <c r="DD103" s="244"/>
      <c r="DE103" s="244"/>
      <c r="DF103" s="244"/>
      <c r="DG103" s="244"/>
      <c r="DH103" s="244"/>
      <c r="DI103" s="244"/>
      <c r="DJ103" s="244"/>
      <c r="DK103" s="244"/>
      <c r="DL103" s="244"/>
      <c r="DM103" s="244"/>
      <c r="DN103" s="244"/>
      <c r="DO103" s="244"/>
      <c r="DP103" s="244"/>
      <c r="DQ103" s="244"/>
      <c r="DR103" s="244"/>
      <c r="DS103" s="244"/>
      <c r="DT103" s="244"/>
      <c r="DU103" s="244"/>
      <c r="DV103" s="244"/>
      <c r="DW103" s="244"/>
      <c r="DX103" s="244"/>
      <c r="DY103" s="244"/>
      <c r="DZ103" s="244"/>
      <c r="EA103" s="244"/>
      <c r="EB103" s="244"/>
      <c r="EC103" s="244"/>
      <c r="ED103" s="244"/>
      <c r="EE103" s="244"/>
      <c r="EF103" s="244"/>
      <c r="EG103" s="244"/>
      <c r="EH103" s="244"/>
      <c r="EI103" s="244"/>
      <c r="EJ103" s="244"/>
      <c r="EK103" s="244"/>
      <c r="EL103" s="244"/>
      <c r="EM103" s="244"/>
      <c r="EN103" s="244"/>
      <c r="EO103" s="244"/>
      <c r="EP103" s="244"/>
      <c r="EQ103" s="244"/>
      <c r="ER103" s="244"/>
      <c r="ES103" s="244"/>
      <c r="ET103" s="244"/>
      <c r="EU103" s="244"/>
      <c r="EV103" s="244"/>
      <c r="EW103" s="244"/>
      <c r="EX103" s="244"/>
      <c r="EY103" s="244"/>
      <c r="EZ103" s="244"/>
      <c r="FA103" s="244"/>
      <c r="FB103" s="244"/>
      <c r="FC103" s="244"/>
      <c r="FD103" s="244"/>
      <c r="FE103" s="244"/>
      <c r="FF103" s="244"/>
      <c r="FG103" s="244"/>
      <c r="FH103" s="244"/>
      <c r="FI103" s="244"/>
      <c r="FJ103" s="244"/>
      <c r="FK103" s="244"/>
      <c r="FL103" s="244"/>
      <c r="FM103" s="244"/>
      <c r="FN103" s="244"/>
      <c r="FO103" s="244"/>
      <c r="FP103" s="244"/>
      <c r="FQ103" s="244"/>
      <c r="FR103" s="244"/>
      <c r="FS103" s="244"/>
      <c r="FT103" s="244"/>
    </row>
    <row r="104" spans="1:176" s="497" customFormat="1" ht="22.5" customHeight="1">
      <c r="A104" s="1184">
        <v>19</v>
      </c>
      <c r="B104" s="1185" t="s">
        <v>53</v>
      </c>
      <c r="C104" s="1186">
        <v>5020000</v>
      </c>
      <c r="D104" s="1195" t="s">
        <v>1016</v>
      </c>
      <c r="E104" s="1188" t="s">
        <v>122</v>
      </c>
      <c r="F104" s="1196">
        <v>796</v>
      </c>
      <c r="G104" s="1120" t="s">
        <v>37</v>
      </c>
      <c r="H104" s="1184"/>
      <c r="I104" s="1190">
        <v>75401000000</v>
      </c>
      <c r="J104" s="27" t="s">
        <v>886</v>
      </c>
      <c r="K104" s="241">
        <v>25400</v>
      </c>
      <c r="L104" s="1185" t="s">
        <v>957</v>
      </c>
      <c r="M104" s="1185" t="s">
        <v>964</v>
      </c>
      <c r="N104" s="1191" t="s">
        <v>56</v>
      </c>
      <c r="O104" s="1185" t="s">
        <v>58</v>
      </c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4"/>
      <c r="CK104" s="244"/>
      <c r="CL104" s="244"/>
      <c r="CM104" s="244"/>
      <c r="CN104" s="244"/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4"/>
      <c r="DA104" s="244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44"/>
      <c r="DP104" s="244"/>
      <c r="DQ104" s="244"/>
      <c r="DR104" s="244"/>
      <c r="DS104" s="244"/>
      <c r="DT104" s="244"/>
      <c r="DU104" s="244"/>
      <c r="DV104" s="244"/>
      <c r="DW104" s="244"/>
      <c r="DX104" s="244"/>
      <c r="DY104" s="244"/>
      <c r="DZ104" s="244"/>
      <c r="EA104" s="244"/>
      <c r="EB104" s="244"/>
      <c r="EC104" s="244"/>
      <c r="ED104" s="244"/>
      <c r="EE104" s="244"/>
      <c r="EF104" s="244"/>
      <c r="EG104" s="244"/>
      <c r="EH104" s="244"/>
      <c r="EI104" s="244"/>
      <c r="EJ104" s="244"/>
      <c r="EK104" s="244"/>
      <c r="EL104" s="244"/>
      <c r="EM104" s="244"/>
      <c r="EN104" s="244"/>
      <c r="EO104" s="244"/>
      <c r="EP104" s="244"/>
      <c r="EQ104" s="244"/>
      <c r="ER104" s="244"/>
      <c r="ES104" s="244"/>
      <c r="ET104" s="244"/>
      <c r="EU104" s="244"/>
      <c r="EV104" s="244"/>
      <c r="EW104" s="244"/>
      <c r="EX104" s="244"/>
      <c r="EY104" s="244"/>
      <c r="EZ104" s="244"/>
      <c r="FA104" s="244"/>
      <c r="FB104" s="244"/>
      <c r="FC104" s="244"/>
      <c r="FD104" s="244"/>
      <c r="FE104" s="244"/>
      <c r="FF104" s="244"/>
      <c r="FG104" s="244"/>
      <c r="FH104" s="244"/>
      <c r="FI104" s="244"/>
      <c r="FJ104" s="244"/>
      <c r="FK104" s="244"/>
      <c r="FL104" s="244"/>
      <c r="FM104" s="244"/>
      <c r="FN104" s="244"/>
      <c r="FO104" s="244"/>
      <c r="FP104" s="244"/>
      <c r="FQ104" s="244"/>
      <c r="FR104" s="244"/>
      <c r="FS104" s="244"/>
      <c r="FT104" s="244"/>
    </row>
    <row r="105" spans="1:176" s="497" customFormat="1" ht="32.25" customHeight="1">
      <c r="A105" s="1184">
        <v>20</v>
      </c>
      <c r="B105" s="1198" t="s">
        <v>53</v>
      </c>
      <c r="C105" s="1186">
        <v>5020000</v>
      </c>
      <c r="D105" s="1199" t="s">
        <v>1017</v>
      </c>
      <c r="E105" s="1200" t="s">
        <v>122</v>
      </c>
      <c r="F105" s="1201">
        <v>796</v>
      </c>
      <c r="G105" s="1202" t="s">
        <v>37</v>
      </c>
      <c r="H105" s="1203">
        <v>1</v>
      </c>
      <c r="I105" s="1204">
        <v>75401000000</v>
      </c>
      <c r="J105" s="68" t="s">
        <v>886</v>
      </c>
      <c r="K105" s="241">
        <v>42115.8</v>
      </c>
      <c r="L105" s="1185" t="s">
        <v>957</v>
      </c>
      <c r="M105" s="1185" t="s">
        <v>957</v>
      </c>
      <c r="N105" s="1191" t="s">
        <v>56</v>
      </c>
      <c r="O105" s="1185" t="s">
        <v>58</v>
      </c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244"/>
      <c r="DW105" s="244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44"/>
      <c r="EI105" s="244"/>
      <c r="EJ105" s="244"/>
      <c r="EK105" s="244"/>
      <c r="EL105" s="244"/>
      <c r="EM105" s="244"/>
      <c r="EN105" s="244"/>
      <c r="EO105" s="244"/>
      <c r="EP105" s="244"/>
      <c r="EQ105" s="244"/>
      <c r="ER105" s="244"/>
      <c r="ES105" s="244"/>
      <c r="ET105" s="244"/>
      <c r="EU105" s="244"/>
      <c r="EV105" s="244"/>
      <c r="EW105" s="244"/>
      <c r="EX105" s="244"/>
      <c r="EY105" s="244"/>
      <c r="EZ105" s="244"/>
      <c r="FA105" s="244"/>
      <c r="FB105" s="244"/>
      <c r="FC105" s="244"/>
      <c r="FD105" s="244"/>
      <c r="FE105" s="244"/>
      <c r="FF105" s="244"/>
      <c r="FG105" s="244"/>
      <c r="FH105" s="244"/>
      <c r="FI105" s="244"/>
      <c r="FJ105" s="244"/>
      <c r="FK105" s="244"/>
      <c r="FL105" s="244"/>
      <c r="FM105" s="244"/>
      <c r="FN105" s="244"/>
      <c r="FO105" s="244"/>
      <c r="FP105" s="244"/>
      <c r="FQ105" s="244"/>
      <c r="FR105" s="244"/>
      <c r="FS105" s="244"/>
      <c r="FT105" s="244"/>
    </row>
    <row r="106" spans="1:176" s="497" customFormat="1" ht="24" customHeight="1">
      <c r="A106" s="1184">
        <v>21</v>
      </c>
      <c r="B106" s="1185" t="s">
        <v>53</v>
      </c>
      <c r="C106" s="1205">
        <v>6613000</v>
      </c>
      <c r="D106" s="1195" t="s">
        <v>1018</v>
      </c>
      <c r="E106" s="1188" t="s">
        <v>122</v>
      </c>
      <c r="F106" s="1196">
        <v>796</v>
      </c>
      <c r="G106" s="1120" t="s">
        <v>37</v>
      </c>
      <c r="H106" s="1184"/>
      <c r="I106" s="1190">
        <v>75401000000</v>
      </c>
      <c r="J106" s="27" t="s">
        <v>886</v>
      </c>
      <c r="K106" s="241">
        <v>205440</v>
      </c>
      <c r="L106" s="1185" t="s">
        <v>957</v>
      </c>
      <c r="M106" s="1185" t="s">
        <v>957</v>
      </c>
      <c r="N106" s="1191" t="s">
        <v>56</v>
      </c>
      <c r="O106" s="1185" t="s">
        <v>58</v>
      </c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4"/>
      <c r="CH106" s="244"/>
      <c r="CI106" s="244"/>
      <c r="CJ106" s="244"/>
      <c r="CK106" s="244"/>
      <c r="CL106" s="244"/>
      <c r="CM106" s="244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244"/>
      <c r="CY106" s="244"/>
      <c r="CZ106" s="244"/>
      <c r="DA106" s="244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244"/>
      <c r="DL106" s="244"/>
      <c r="DM106" s="244"/>
      <c r="DN106" s="244"/>
      <c r="DO106" s="244"/>
      <c r="DP106" s="244"/>
      <c r="DQ106" s="244"/>
      <c r="DR106" s="244"/>
      <c r="DS106" s="244"/>
      <c r="DT106" s="244"/>
      <c r="DU106" s="244"/>
      <c r="DV106" s="244"/>
      <c r="DW106" s="244"/>
      <c r="DX106" s="244"/>
      <c r="DY106" s="244"/>
      <c r="DZ106" s="244"/>
      <c r="EA106" s="244"/>
      <c r="EB106" s="244"/>
      <c r="EC106" s="244"/>
      <c r="ED106" s="244"/>
      <c r="EE106" s="244"/>
      <c r="EF106" s="244"/>
      <c r="EG106" s="244"/>
      <c r="EH106" s="244"/>
      <c r="EI106" s="244"/>
      <c r="EJ106" s="244"/>
      <c r="EK106" s="244"/>
      <c r="EL106" s="244"/>
      <c r="EM106" s="244"/>
      <c r="EN106" s="244"/>
      <c r="EO106" s="244"/>
      <c r="EP106" s="244"/>
      <c r="EQ106" s="244"/>
      <c r="ER106" s="244"/>
      <c r="ES106" s="244"/>
      <c r="ET106" s="244"/>
      <c r="EU106" s="244"/>
      <c r="EV106" s="244"/>
      <c r="EW106" s="244"/>
      <c r="EX106" s="244"/>
      <c r="EY106" s="244"/>
      <c r="EZ106" s="244"/>
      <c r="FA106" s="244"/>
      <c r="FB106" s="244"/>
      <c r="FC106" s="244"/>
      <c r="FD106" s="244"/>
      <c r="FE106" s="244"/>
      <c r="FF106" s="244"/>
      <c r="FG106" s="244"/>
      <c r="FH106" s="244"/>
      <c r="FI106" s="244"/>
      <c r="FJ106" s="244"/>
      <c r="FK106" s="244"/>
      <c r="FL106" s="244"/>
      <c r="FM106" s="244"/>
      <c r="FN106" s="244"/>
      <c r="FO106" s="244"/>
      <c r="FP106" s="244"/>
      <c r="FQ106" s="244"/>
      <c r="FR106" s="244"/>
      <c r="FS106" s="244"/>
      <c r="FT106" s="244"/>
    </row>
    <row r="107" spans="1:176" s="497" customFormat="1" ht="16.5" customHeight="1">
      <c r="A107" s="1184">
        <v>22</v>
      </c>
      <c r="B107" s="1185" t="s">
        <v>53</v>
      </c>
      <c r="C107" s="1185">
        <v>2300000</v>
      </c>
      <c r="D107" s="1192" t="s">
        <v>934</v>
      </c>
      <c r="E107" s="1188" t="s">
        <v>122</v>
      </c>
      <c r="F107" s="1188">
        <v>166</v>
      </c>
      <c r="G107" s="1188" t="s">
        <v>45</v>
      </c>
      <c r="H107" s="1188">
        <v>77.849999999999994</v>
      </c>
      <c r="I107" s="1190">
        <v>75401000000</v>
      </c>
      <c r="J107" s="27" t="s">
        <v>886</v>
      </c>
      <c r="K107" s="241">
        <v>15530.4</v>
      </c>
      <c r="L107" s="1197" t="s">
        <v>48</v>
      </c>
      <c r="M107" s="1197" t="s">
        <v>48</v>
      </c>
      <c r="N107" s="1185" t="s">
        <v>56</v>
      </c>
      <c r="O107" s="1185" t="s">
        <v>58</v>
      </c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4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  <c r="DM107" s="244"/>
      <c r="DN107" s="244"/>
      <c r="DO107" s="244"/>
      <c r="DP107" s="244"/>
      <c r="DQ107" s="244"/>
      <c r="DR107" s="244"/>
      <c r="DS107" s="244"/>
      <c r="DT107" s="244"/>
      <c r="DU107" s="244"/>
      <c r="DV107" s="244"/>
      <c r="DW107" s="244"/>
      <c r="DX107" s="244"/>
      <c r="DY107" s="244"/>
      <c r="DZ107" s="244"/>
      <c r="EA107" s="244"/>
      <c r="EB107" s="244"/>
      <c r="EC107" s="244"/>
      <c r="ED107" s="244"/>
      <c r="EE107" s="244"/>
      <c r="EF107" s="244"/>
      <c r="EG107" s="244"/>
      <c r="EH107" s="244"/>
      <c r="EI107" s="244"/>
      <c r="EJ107" s="244"/>
      <c r="EK107" s="244"/>
      <c r="EL107" s="244"/>
      <c r="EM107" s="244"/>
      <c r="EN107" s="244"/>
      <c r="EO107" s="244"/>
      <c r="EP107" s="244"/>
      <c r="EQ107" s="244"/>
      <c r="ER107" s="244"/>
      <c r="ES107" s="244"/>
      <c r="ET107" s="244"/>
      <c r="EU107" s="244"/>
      <c r="EV107" s="244"/>
      <c r="EW107" s="244"/>
      <c r="EX107" s="244"/>
      <c r="EY107" s="244"/>
      <c r="EZ107" s="244"/>
      <c r="FA107" s="244"/>
      <c r="FB107" s="244"/>
      <c r="FC107" s="244"/>
      <c r="FD107" s="244"/>
      <c r="FE107" s="244"/>
      <c r="FF107" s="244"/>
      <c r="FG107" s="244"/>
      <c r="FH107" s="244"/>
      <c r="FI107" s="244"/>
      <c r="FJ107" s="244"/>
      <c r="FK107" s="244"/>
      <c r="FL107" s="244"/>
      <c r="FM107" s="244"/>
      <c r="FN107" s="244"/>
      <c r="FO107" s="244"/>
      <c r="FP107" s="244"/>
      <c r="FQ107" s="244"/>
      <c r="FR107" s="244"/>
      <c r="FS107" s="244"/>
      <c r="FT107" s="244"/>
    </row>
    <row r="108" spans="1:176" s="497" customFormat="1" ht="20.25" customHeight="1">
      <c r="A108" s="1184">
        <v>23</v>
      </c>
      <c r="B108" s="1185" t="s">
        <v>53</v>
      </c>
      <c r="C108" s="1186">
        <v>7423050</v>
      </c>
      <c r="D108" s="1195" t="s">
        <v>1023</v>
      </c>
      <c r="E108" s="1188" t="s">
        <v>122</v>
      </c>
      <c r="F108" s="1196">
        <v>796</v>
      </c>
      <c r="G108" s="1120" t="s">
        <v>37</v>
      </c>
      <c r="H108" s="1184"/>
      <c r="I108" s="1190">
        <v>75401000000</v>
      </c>
      <c r="J108" s="27" t="s">
        <v>886</v>
      </c>
      <c r="K108" s="241">
        <v>200000</v>
      </c>
      <c r="L108" s="1185" t="s">
        <v>964</v>
      </c>
      <c r="M108" s="1185" t="s">
        <v>1024</v>
      </c>
      <c r="N108" s="1191" t="s">
        <v>56</v>
      </c>
      <c r="O108" s="1185" t="s">
        <v>58</v>
      </c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4"/>
      <c r="DB108" s="244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  <c r="DM108" s="244"/>
      <c r="DN108" s="244"/>
      <c r="DO108" s="244"/>
      <c r="DP108" s="244"/>
      <c r="DQ108" s="244"/>
      <c r="DR108" s="244"/>
      <c r="DS108" s="244"/>
      <c r="DT108" s="244"/>
      <c r="DU108" s="244"/>
      <c r="DV108" s="244"/>
      <c r="DW108" s="244"/>
      <c r="DX108" s="244"/>
      <c r="DY108" s="244"/>
      <c r="DZ108" s="244"/>
      <c r="EA108" s="244"/>
      <c r="EB108" s="244"/>
      <c r="EC108" s="244"/>
      <c r="ED108" s="244"/>
      <c r="EE108" s="244"/>
      <c r="EF108" s="244"/>
      <c r="EG108" s="244"/>
      <c r="EH108" s="244"/>
      <c r="EI108" s="244"/>
      <c r="EJ108" s="244"/>
      <c r="EK108" s="244"/>
      <c r="EL108" s="244"/>
      <c r="EM108" s="244"/>
      <c r="EN108" s="244"/>
      <c r="EO108" s="244"/>
      <c r="EP108" s="244"/>
      <c r="EQ108" s="244"/>
      <c r="ER108" s="244"/>
      <c r="ES108" s="244"/>
      <c r="ET108" s="244"/>
      <c r="EU108" s="244"/>
      <c r="EV108" s="244"/>
      <c r="EW108" s="244"/>
      <c r="EX108" s="244"/>
      <c r="EY108" s="244"/>
      <c r="EZ108" s="244"/>
      <c r="FA108" s="244"/>
      <c r="FB108" s="244"/>
      <c r="FC108" s="244"/>
      <c r="FD108" s="244"/>
      <c r="FE108" s="244"/>
      <c r="FF108" s="244"/>
      <c r="FG108" s="244"/>
      <c r="FH108" s="244"/>
      <c r="FI108" s="244"/>
      <c r="FJ108" s="244"/>
      <c r="FK108" s="244"/>
      <c r="FL108" s="244"/>
      <c r="FM108" s="244"/>
      <c r="FN108" s="244"/>
      <c r="FO108" s="244"/>
      <c r="FP108" s="244"/>
      <c r="FQ108" s="244"/>
      <c r="FR108" s="244"/>
      <c r="FS108" s="244"/>
      <c r="FT108" s="244"/>
    </row>
    <row r="109" spans="1:176" s="497" customFormat="1" ht="21.75" customHeight="1">
      <c r="A109" s="1184">
        <v>24</v>
      </c>
      <c r="B109" s="1185" t="s">
        <v>53</v>
      </c>
      <c r="C109" s="1185">
        <v>3312040</v>
      </c>
      <c r="D109" s="1206" t="s">
        <v>1048</v>
      </c>
      <c r="E109" s="1188" t="s">
        <v>122</v>
      </c>
      <c r="F109" s="1188">
        <v>796</v>
      </c>
      <c r="G109" s="1188" t="s">
        <v>37</v>
      </c>
      <c r="H109" s="1188">
        <v>2</v>
      </c>
      <c r="I109" s="1190">
        <v>75401000000</v>
      </c>
      <c r="J109" s="27" t="s">
        <v>886</v>
      </c>
      <c r="K109" s="241">
        <v>323728.8</v>
      </c>
      <c r="L109" s="1185" t="s">
        <v>957</v>
      </c>
      <c r="M109" s="1185" t="s">
        <v>964</v>
      </c>
      <c r="N109" s="1185" t="s">
        <v>56</v>
      </c>
      <c r="O109" s="1185" t="s">
        <v>58</v>
      </c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  <c r="DM109" s="244"/>
      <c r="DN109" s="244"/>
      <c r="DO109" s="244"/>
      <c r="DP109" s="244"/>
      <c r="DQ109" s="244"/>
      <c r="DR109" s="244"/>
      <c r="DS109" s="244"/>
      <c r="DT109" s="244"/>
      <c r="DU109" s="244"/>
      <c r="DV109" s="244"/>
      <c r="DW109" s="244"/>
      <c r="DX109" s="244"/>
      <c r="DY109" s="244"/>
      <c r="DZ109" s="244"/>
      <c r="EA109" s="244"/>
      <c r="EB109" s="244"/>
      <c r="EC109" s="244"/>
      <c r="ED109" s="244"/>
      <c r="EE109" s="244"/>
      <c r="EF109" s="244"/>
      <c r="EG109" s="244"/>
      <c r="EH109" s="244"/>
      <c r="EI109" s="244"/>
      <c r="EJ109" s="244"/>
      <c r="EK109" s="244"/>
      <c r="EL109" s="244"/>
      <c r="EM109" s="244"/>
      <c r="EN109" s="244"/>
      <c r="EO109" s="244"/>
      <c r="EP109" s="244"/>
      <c r="EQ109" s="244"/>
      <c r="ER109" s="244"/>
      <c r="ES109" s="244"/>
      <c r="ET109" s="244"/>
      <c r="EU109" s="244"/>
      <c r="EV109" s="244"/>
      <c r="EW109" s="244"/>
      <c r="EX109" s="244"/>
      <c r="EY109" s="244"/>
      <c r="EZ109" s="244"/>
      <c r="FA109" s="244"/>
      <c r="FB109" s="244"/>
      <c r="FC109" s="244"/>
      <c r="FD109" s="244"/>
      <c r="FE109" s="244"/>
      <c r="FF109" s="244"/>
      <c r="FG109" s="244"/>
      <c r="FH109" s="244"/>
      <c r="FI109" s="244"/>
      <c r="FJ109" s="244"/>
      <c r="FK109" s="244"/>
      <c r="FL109" s="244"/>
      <c r="FM109" s="244"/>
      <c r="FN109" s="244"/>
      <c r="FO109" s="244"/>
      <c r="FP109" s="244"/>
      <c r="FQ109" s="244"/>
      <c r="FR109" s="244"/>
      <c r="FS109" s="244"/>
      <c r="FT109" s="244"/>
    </row>
    <row r="110" spans="1:176" s="497" customFormat="1" ht="19.5" customHeight="1">
      <c r="A110" s="1184">
        <v>25</v>
      </c>
      <c r="B110" s="1185" t="s">
        <v>53</v>
      </c>
      <c r="C110" s="1185">
        <v>4530243</v>
      </c>
      <c r="D110" s="1207" t="s">
        <v>1049</v>
      </c>
      <c r="E110" s="1188" t="s">
        <v>122</v>
      </c>
      <c r="F110" s="1188">
        <v>796</v>
      </c>
      <c r="G110" s="1188" t="s">
        <v>37</v>
      </c>
      <c r="H110" s="1188">
        <v>2</v>
      </c>
      <c r="I110" s="1190">
        <v>75401000000</v>
      </c>
      <c r="J110" s="27" t="s">
        <v>886</v>
      </c>
      <c r="K110" s="241">
        <v>88983</v>
      </c>
      <c r="L110" s="1185" t="s">
        <v>1050</v>
      </c>
      <c r="M110" s="1185" t="s">
        <v>1050</v>
      </c>
      <c r="N110" s="1185" t="s">
        <v>56</v>
      </c>
      <c r="O110" s="1185" t="s">
        <v>58</v>
      </c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244"/>
      <c r="DB110" s="244"/>
      <c r="DC110" s="244"/>
      <c r="DD110" s="244"/>
      <c r="DE110" s="244"/>
      <c r="DF110" s="244"/>
      <c r="DG110" s="244"/>
      <c r="DH110" s="244"/>
      <c r="DI110" s="244"/>
      <c r="DJ110" s="244"/>
      <c r="DK110" s="244"/>
      <c r="DL110" s="244"/>
      <c r="DM110" s="244"/>
      <c r="DN110" s="244"/>
      <c r="DO110" s="244"/>
      <c r="DP110" s="244"/>
      <c r="DQ110" s="244"/>
      <c r="DR110" s="244"/>
      <c r="DS110" s="244"/>
      <c r="DT110" s="244"/>
      <c r="DU110" s="244"/>
      <c r="DV110" s="244"/>
      <c r="DW110" s="244"/>
      <c r="DX110" s="244"/>
      <c r="DY110" s="244"/>
      <c r="DZ110" s="244"/>
      <c r="EA110" s="244"/>
      <c r="EB110" s="244"/>
      <c r="EC110" s="244"/>
      <c r="ED110" s="244"/>
      <c r="EE110" s="244"/>
      <c r="EF110" s="244"/>
      <c r="EG110" s="244"/>
      <c r="EH110" s="244"/>
      <c r="EI110" s="244"/>
      <c r="EJ110" s="244"/>
      <c r="EK110" s="244"/>
      <c r="EL110" s="244"/>
      <c r="EM110" s="244"/>
      <c r="EN110" s="244"/>
      <c r="EO110" s="244"/>
      <c r="EP110" s="244"/>
      <c r="EQ110" s="244"/>
      <c r="ER110" s="244"/>
      <c r="ES110" s="244"/>
      <c r="ET110" s="244"/>
      <c r="EU110" s="244"/>
      <c r="EV110" s="244"/>
      <c r="EW110" s="244"/>
      <c r="EX110" s="244"/>
      <c r="EY110" s="244"/>
      <c r="EZ110" s="244"/>
      <c r="FA110" s="244"/>
      <c r="FB110" s="244"/>
      <c r="FC110" s="244"/>
      <c r="FD110" s="244"/>
      <c r="FE110" s="244"/>
      <c r="FF110" s="244"/>
      <c r="FG110" s="244"/>
      <c r="FH110" s="244"/>
      <c r="FI110" s="244"/>
      <c r="FJ110" s="244"/>
      <c r="FK110" s="244"/>
      <c r="FL110" s="244"/>
      <c r="FM110" s="244"/>
      <c r="FN110" s="244"/>
      <c r="FO110" s="244"/>
      <c r="FP110" s="244"/>
      <c r="FQ110" s="244"/>
      <c r="FR110" s="244"/>
      <c r="FS110" s="244"/>
      <c r="FT110" s="244"/>
    </row>
    <row r="111" spans="1:176" s="497" customFormat="1" ht="18" customHeight="1">
      <c r="A111" s="1184">
        <v>26</v>
      </c>
      <c r="B111" s="1185" t="s">
        <v>53</v>
      </c>
      <c r="C111" s="1185">
        <v>3020000</v>
      </c>
      <c r="D111" s="1192" t="s">
        <v>1051</v>
      </c>
      <c r="E111" s="1188" t="s">
        <v>122</v>
      </c>
      <c r="F111" s="1188">
        <v>796</v>
      </c>
      <c r="G111" s="1188" t="s">
        <v>37</v>
      </c>
      <c r="H111" s="1188">
        <v>2</v>
      </c>
      <c r="I111" s="1190">
        <v>75401000000</v>
      </c>
      <c r="J111" s="27" t="s">
        <v>886</v>
      </c>
      <c r="K111" s="241">
        <v>233898</v>
      </c>
      <c r="L111" s="1185" t="s">
        <v>957</v>
      </c>
      <c r="M111" s="1185" t="s">
        <v>964</v>
      </c>
      <c r="N111" s="1185" t="s">
        <v>56</v>
      </c>
      <c r="O111" s="1185" t="s">
        <v>58</v>
      </c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244"/>
      <c r="DW111" s="244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44"/>
      <c r="EI111" s="244"/>
      <c r="EJ111" s="244"/>
      <c r="EK111" s="244"/>
      <c r="EL111" s="244"/>
      <c r="EM111" s="244"/>
      <c r="EN111" s="244"/>
      <c r="EO111" s="244"/>
      <c r="EP111" s="244"/>
      <c r="EQ111" s="244"/>
      <c r="ER111" s="244"/>
      <c r="ES111" s="244"/>
      <c r="ET111" s="244"/>
      <c r="EU111" s="244"/>
      <c r="EV111" s="244"/>
      <c r="EW111" s="244"/>
      <c r="EX111" s="244"/>
      <c r="EY111" s="244"/>
      <c r="EZ111" s="244"/>
      <c r="FA111" s="244"/>
      <c r="FB111" s="244"/>
      <c r="FC111" s="244"/>
      <c r="FD111" s="244"/>
      <c r="FE111" s="244"/>
      <c r="FF111" s="244"/>
      <c r="FG111" s="244"/>
      <c r="FH111" s="244"/>
      <c r="FI111" s="244"/>
      <c r="FJ111" s="244"/>
      <c r="FK111" s="244"/>
      <c r="FL111" s="244"/>
      <c r="FM111" s="244"/>
      <c r="FN111" s="244"/>
      <c r="FO111" s="244"/>
      <c r="FP111" s="244"/>
      <c r="FQ111" s="244"/>
      <c r="FR111" s="244"/>
      <c r="FS111" s="244"/>
      <c r="FT111" s="244"/>
    </row>
    <row r="112" spans="1:176" s="497" customFormat="1" ht="19.5" customHeight="1">
      <c r="A112" s="1184">
        <v>27</v>
      </c>
      <c r="B112" s="1185" t="s">
        <v>53</v>
      </c>
      <c r="C112" s="1185">
        <v>4530221</v>
      </c>
      <c r="D112" s="1192" t="s">
        <v>1052</v>
      </c>
      <c r="E112" s="1185" t="s">
        <v>1053</v>
      </c>
      <c r="F112" s="1188">
        <v>796</v>
      </c>
      <c r="G112" s="1185" t="s">
        <v>37</v>
      </c>
      <c r="H112" s="1188">
        <v>23</v>
      </c>
      <c r="I112" s="1190">
        <v>75401000000</v>
      </c>
      <c r="J112" s="27" t="s">
        <v>886</v>
      </c>
      <c r="K112" s="241">
        <v>3716102</v>
      </c>
      <c r="L112" s="1185" t="s">
        <v>971</v>
      </c>
      <c r="M112" s="1185" t="s">
        <v>1054</v>
      </c>
      <c r="N112" s="1185" t="s">
        <v>56</v>
      </c>
      <c r="O112" s="1185" t="s">
        <v>58</v>
      </c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4"/>
      <c r="DE112" s="244"/>
      <c r="DF112" s="244"/>
      <c r="DG112" s="244"/>
      <c r="DH112" s="244"/>
      <c r="DI112" s="244"/>
      <c r="DJ112" s="244"/>
      <c r="DK112" s="244"/>
      <c r="DL112" s="244"/>
      <c r="DM112" s="244"/>
      <c r="DN112" s="244"/>
      <c r="DO112" s="244"/>
      <c r="DP112" s="244"/>
      <c r="DQ112" s="244"/>
      <c r="DR112" s="244"/>
      <c r="DS112" s="244"/>
      <c r="DT112" s="244"/>
      <c r="DU112" s="244"/>
      <c r="DV112" s="244"/>
      <c r="DW112" s="244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44"/>
      <c r="EI112" s="244"/>
      <c r="EJ112" s="244"/>
      <c r="EK112" s="244"/>
      <c r="EL112" s="244"/>
      <c r="EM112" s="244"/>
      <c r="EN112" s="244"/>
      <c r="EO112" s="244"/>
      <c r="EP112" s="244"/>
      <c r="EQ112" s="244"/>
      <c r="ER112" s="244"/>
      <c r="ES112" s="244"/>
      <c r="ET112" s="244"/>
      <c r="EU112" s="244"/>
      <c r="EV112" s="244"/>
      <c r="EW112" s="244"/>
      <c r="EX112" s="244"/>
      <c r="EY112" s="244"/>
      <c r="EZ112" s="244"/>
      <c r="FA112" s="244"/>
      <c r="FB112" s="244"/>
      <c r="FC112" s="244"/>
      <c r="FD112" s="244"/>
      <c r="FE112" s="244"/>
      <c r="FF112" s="244"/>
      <c r="FG112" s="244"/>
      <c r="FH112" s="244"/>
      <c r="FI112" s="244"/>
      <c r="FJ112" s="244"/>
      <c r="FK112" s="244"/>
      <c r="FL112" s="244"/>
      <c r="FM112" s="244"/>
      <c r="FN112" s="244"/>
      <c r="FO112" s="244"/>
      <c r="FP112" s="244"/>
      <c r="FQ112" s="244"/>
      <c r="FR112" s="244"/>
      <c r="FS112" s="244"/>
      <c r="FT112" s="244"/>
    </row>
    <row r="113" spans="1:176" s="497" customFormat="1" ht="18" customHeight="1">
      <c r="A113" s="1184">
        <v>28</v>
      </c>
      <c r="B113" s="1185" t="s">
        <v>53</v>
      </c>
      <c r="C113" s="1185">
        <v>4530050</v>
      </c>
      <c r="D113" s="1195" t="s">
        <v>1061</v>
      </c>
      <c r="E113" s="1188" t="s">
        <v>122</v>
      </c>
      <c r="F113" s="1186">
        <v>796</v>
      </c>
      <c r="G113" s="1189" t="s">
        <v>37</v>
      </c>
      <c r="H113" s="1184">
        <v>1</v>
      </c>
      <c r="I113" s="1190">
        <v>75401000000</v>
      </c>
      <c r="J113" s="27" t="s">
        <v>886</v>
      </c>
      <c r="K113" s="241">
        <v>136000</v>
      </c>
      <c r="L113" s="1189"/>
      <c r="M113" s="27">
        <v>41456</v>
      </c>
      <c r="N113" s="1191" t="s">
        <v>56</v>
      </c>
      <c r="O113" s="1185" t="s">
        <v>58</v>
      </c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4"/>
      <c r="CL113" s="244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4"/>
      <c r="DE113" s="244"/>
      <c r="DF113" s="244"/>
      <c r="DG113" s="244"/>
      <c r="DH113" s="244"/>
      <c r="DI113" s="244"/>
      <c r="DJ113" s="244"/>
      <c r="DK113" s="244"/>
      <c r="DL113" s="244"/>
      <c r="DM113" s="244"/>
      <c r="DN113" s="244"/>
      <c r="DO113" s="244"/>
      <c r="DP113" s="244"/>
      <c r="DQ113" s="244"/>
      <c r="DR113" s="244"/>
      <c r="DS113" s="244"/>
      <c r="DT113" s="244"/>
      <c r="DU113" s="244"/>
      <c r="DV113" s="244"/>
      <c r="DW113" s="244"/>
      <c r="DX113" s="244"/>
      <c r="DY113" s="244"/>
      <c r="DZ113" s="244"/>
      <c r="EA113" s="244"/>
      <c r="EB113" s="244"/>
      <c r="EC113" s="244"/>
      <c r="ED113" s="244"/>
      <c r="EE113" s="244"/>
      <c r="EF113" s="244"/>
      <c r="EG113" s="244"/>
      <c r="EH113" s="244"/>
      <c r="EI113" s="244"/>
      <c r="EJ113" s="244"/>
      <c r="EK113" s="244"/>
      <c r="EL113" s="244"/>
      <c r="EM113" s="244"/>
      <c r="EN113" s="244"/>
      <c r="EO113" s="244"/>
      <c r="EP113" s="244"/>
      <c r="EQ113" s="244"/>
      <c r="ER113" s="244"/>
      <c r="ES113" s="244"/>
      <c r="ET113" s="244"/>
      <c r="EU113" s="244"/>
      <c r="EV113" s="244"/>
      <c r="EW113" s="244"/>
      <c r="EX113" s="244"/>
      <c r="EY113" s="244"/>
      <c r="EZ113" s="244"/>
      <c r="FA113" s="244"/>
      <c r="FB113" s="244"/>
      <c r="FC113" s="244"/>
      <c r="FD113" s="244"/>
      <c r="FE113" s="244"/>
      <c r="FF113" s="244"/>
      <c r="FG113" s="244"/>
      <c r="FH113" s="244"/>
      <c r="FI113" s="244"/>
      <c r="FJ113" s="244"/>
      <c r="FK113" s="244"/>
      <c r="FL113" s="244"/>
      <c r="FM113" s="244"/>
      <c r="FN113" s="244"/>
      <c r="FO113" s="244"/>
      <c r="FP113" s="244"/>
      <c r="FQ113" s="244"/>
      <c r="FR113" s="244"/>
      <c r="FS113" s="244"/>
      <c r="FT113" s="244"/>
    </row>
    <row r="114" spans="1:176" s="497" customFormat="1" ht="27" customHeight="1">
      <c r="A114" s="1184">
        <v>29</v>
      </c>
      <c r="B114" s="1188" t="s">
        <v>53</v>
      </c>
      <c r="C114" s="1188">
        <v>4530050</v>
      </c>
      <c r="D114" s="1187" t="s">
        <v>1062</v>
      </c>
      <c r="E114" s="1188" t="s">
        <v>122</v>
      </c>
      <c r="F114" s="1186">
        <v>796</v>
      </c>
      <c r="G114" s="1208" t="s">
        <v>37</v>
      </c>
      <c r="H114" s="1186">
        <v>1</v>
      </c>
      <c r="I114" s="1190">
        <v>75401000000</v>
      </c>
      <c r="J114" s="27" t="s">
        <v>886</v>
      </c>
      <c r="K114" s="241">
        <v>12</v>
      </c>
      <c r="L114" s="1208" t="s">
        <v>957</v>
      </c>
      <c r="M114" s="27" t="s">
        <v>1054</v>
      </c>
      <c r="N114" s="1191" t="s">
        <v>56</v>
      </c>
      <c r="O114" s="1188" t="s">
        <v>58</v>
      </c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  <c r="DM114" s="244"/>
      <c r="DN114" s="244"/>
      <c r="DO114" s="244"/>
      <c r="DP114" s="244"/>
      <c r="DQ114" s="244"/>
      <c r="DR114" s="244"/>
      <c r="DS114" s="244"/>
      <c r="DT114" s="244"/>
      <c r="DU114" s="244"/>
      <c r="DV114" s="244"/>
      <c r="DW114" s="244"/>
      <c r="DX114" s="244"/>
      <c r="DY114" s="244"/>
      <c r="DZ114" s="244"/>
      <c r="EA114" s="244"/>
      <c r="EB114" s="244"/>
      <c r="EC114" s="244"/>
      <c r="ED114" s="244"/>
      <c r="EE114" s="244"/>
      <c r="EF114" s="244"/>
      <c r="EG114" s="244"/>
      <c r="EH114" s="244"/>
      <c r="EI114" s="244"/>
      <c r="EJ114" s="244"/>
      <c r="EK114" s="244"/>
      <c r="EL114" s="244"/>
      <c r="EM114" s="244"/>
      <c r="EN114" s="244"/>
      <c r="EO114" s="244"/>
      <c r="EP114" s="244"/>
      <c r="EQ114" s="244"/>
      <c r="ER114" s="244"/>
      <c r="ES114" s="244"/>
      <c r="ET114" s="244"/>
      <c r="EU114" s="244"/>
      <c r="EV114" s="244"/>
      <c r="EW114" s="244"/>
      <c r="EX114" s="244"/>
      <c r="EY114" s="244"/>
      <c r="EZ114" s="244"/>
      <c r="FA114" s="244"/>
      <c r="FB114" s="244"/>
      <c r="FC114" s="244"/>
      <c r="FD114" s="244"/>
      <c r="FE114" s="244"/>
      <c r="FF114" s="244"/>
      <c r="FG114" s="244"/>
      <c r="FH114" s="244"/>
      <c r="FI114" s="244"/>
      <c r="FJ114" s="244"/>
      <c r="FK114" s="244"/>
      <c r="FL114" s="244"/>
      <c r="FM114" s="244"/>
      <c r="FN114" s="244"/>
      <c r="FO114" s="244"/>
      <c r="FP114" s="244"/>
      <c r="FQ114" s="244"/>
      <c r="FR114" s="244"/>
      <c r="FS114" s="244"/>
      <c r="FT114" s="244"/>
    </row>
    <row r="115" spans="1:176" s="497" customFormat="1" ht="29.25" customHeight="1">
      <c r="A115" s="1184">
        <v>30</v>
      </c>
      <c r="B115" s="1185" t="s">
        <v>53</v>
      </c>
      <c r="C115" s="1185">
        <v>4530050</v>
      </c>
      <c r="D115" s="1192" t="s">
        <v>1065</v>
      </c>
      <c r="E115" s="1188" t="s">
        <v>122</v>
      </c>
      <c r="F115" s="1188">
        <v>796</v>
      </c>
      <c r="G115" s="1188" t="s">
        <v>37</v>
      </c>
      <c r="H115" s="1188">
        <v>2</v>
      </c>
      <c r="I115" s="1190">
        <v>75401000000</v>
      </c>
      <c r="J115" s="27" t="s">
        <v>886</v>
      </c>
      <c r="K115" s="241">
        <v>1316102</v>
      </c>
      <c r="L115" s="1185" t="s">
        <v>957</v>
      </c>
      <c r="M115" s="1185" t="s">
        <v>971</v>
      </c>
      <c r="N115" s="1185" t="s">
        <v>56</v>
      </c>
      <c r="O115" s="1185" t="s">
        <v>58</v>
      </c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  <c r="DM115" s="244"/>
      <c r="DN115" s="244"/>
      <c r="DO115" s="244"/>
      <c r="DP115" s="244"/>
      <c r="DQ115" s="244"/>
      <c r="DR115" s="244"/>
      <c r="DS115" s="244"/>
      <c r="DT115" s="244"/>
      <c r="DU115" s="244"/>
      <c r="DV115" s="244"/>
      <c r="DW115" s="244"/>
      <c r="DX115" s="244"/>
      <c r="DY115" s="244"/>
      <c r="DZ115" s="244"/>
      <c r="EA115" s="244"/>
      <c r="EB115" s="244"/>
      <c r="EC115" s="244"/>
      <c r="ED115" s="244"/>
      <c r="EE115" s="244"/>
      <c r="EF115" s="244"/>
      <c r="EG115" s="244"/>
      <c r="EH115" s="244"/>
      <c r="EI115" s="244"/>
      <c r="EJ115" s="244"/>
      <c r="EK115" s="244"/>
      <c r="EL115" s="244"/>
      <c r="EM115" s="244"/>
      <c r="EN115" s="244"/>
      <c r="EO115" s="244"/>
      <c r="EP115" s="244"/>
      <c r="EQ115" s="244"/>
      <c r="ER115" s="244"/>
      <c r="ES115" s="244"/>
      <c r="ET115" s="244"/>
      <c r="EU115" s="244"/>
      <c r="EV115" s="244"/>
      <c r="EW115" s="244"/>
      <c r="EX115" s="244"/>
      <c r="EY115" s="244"/>
      <c r="EZ115" s="244"/>
      <c r="FA115" s="244"/>
      <c r="FB115" s="244"/>
      <c r="FC115" s="244"/>
      <c r="FD115" s="244"/>
      <c r="FE115" s="244"/>
      <c r="FF115" s="244"/>
      <c r="FG115" s="244"/>
      <c r="FH115" s="244"/>
      <c r="FI115" s="244"/>
      <c r="FJ115" s="244"/>
      <c r="FK115" s="244"/>
      <c r="FL115" s="244"/>
      <c r="FM115" s="244"/>
      <c r="FN115" s="244"/>
      <c r="FO115" s="244"/>
      <c r="FP115" s="244"/>
      <c r="FQ115" s="244"/>
      <c r="FR115" s="244"/>
      <c r="FS115" s="244"/>
      <c r="FT115" s="244"/>
    </row>
    <row r="116" spans="1:176" s="497" customFormat="1" ht="28.5" customHeight="1">
      <c r="A116" s="1184">
        <v>31</v>
      </c>
      <c r="B116" s="1185" t="s">
        <v>53</v>
      </c>
      <c r="C116" s="1185">
        <v>4530050</v>
      </c>
      <c r="D116" s="1192" t="s">
        <v>1070</v>
      </c>
      <c r="E116" s="1185" t="s">
        <v>1053</v>
      </c>
      <c r="F116" s="1188">
        <v>796</v>
      </c>
      <c r="G116" s="1209" t="s">
        <v>46</v>
      </c>
      <c r="H116" s="1188">
        <v>2</v>
      </c>
      <c r="I116" s="1190">
        <v>75401000000</v>
      </c>
      <c r="J116" s="27" t="s">
        <v>886</v>
      </c>
      <c r="K116" s="241">
        <v>1026000</v>
      </c>
      <c r="L116" s="1185"/>
      <c r="M116" s="1185" t="s">
        <v>964</v>
      </c>
      <c r="N116" s="1185" t="s">
        <v>56</v>
      </c>
      <c r="O116" s="1185" t="s">
        <v>58</v>
      </c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4"/>
      <c r="CV116" s="244"/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4"/>
      <c r="DT116" s="244"/>
      <c r="DU116" s="244"/>
      <c r="DV116" s="244"/>
      <c r="DW116" s="244"/>
      <c r="DX116" s="244"/>
      <c r="DY116" s="244"/>
      <c r="DZ116" s="244"/>
      <c r="EA116" s="244"/>
      <c r="EB116" s="244"/>
      <c r="EC116" s="244"/>
      <c r="ED116" s="244"/>
      <c r="EE116" s="244"/>
      <c r="EF116" s="244"/>
      <c r="EG116" s="244"/>
      <c r="EH116" s="244"/>
      <c r="EI116" s="244"/>
      <c r="EJ116" s="244"/>
      <c r="EK116" s="244"/>
      <c r="EL116" s="244"/>
      <c r="EM116" s="244"/>
      <c r="EN116" s="244"/>
      <c r="EO116" s="244"/>
      <c r="EP116" s="244"/>
      <c r="EQ116" s="244"/>
      <c r="ER116" s="244"/>
      <c r="ES116" s="244"/>
      <c r="ET116" s="244"/>
      <c r="EU116" s="244"/>
      <c r="EV116" s="244"/>
      <c r="EW116" s="244"/>
      <c r="EX116" s="244"/>
      <c r="EY116" s="244"/>
      <c r="EZ116" s="244"/>
      <c r="FA116" s="244"/>
      <c r="FB116" s="244"/>
      <c r="FC116" s="244"/>
      <c r="FD116" s="244"/>
      <c r="FE116" s="244"/>
      <c r="FF116" s="244"/>
      <c r="FG116" s="244"/>
      <c r="FH116" s="244"/>
      <c r="FI116" s="244"/>
      <c r="FJ116" s="244"/>
      <c r="FK116" s="244"/>
      <c r="FL116" s="244"/>
      <c r="FM116" s="244"/>
      <c r="FN116" s="244"/>
      <c r="FO116" s="244"/>
      <c r="FP116" s="244"/>
      <c r="FQ116" s="244"/>
      <c r="FR116" s="244"/>
      <c r="FS116" s="244"/>
      <c r="FT116" s="244"/>
    </row>
    <row r="117" spans="1:176" s="497" customFormat="1" ht="24" customHeight="1">
      <c r="A117" s="1184">
        <v>32</v>
      </c>
      <c r="B117" s="1185" t="s">
        <v>53</v>
      </c>
      <c r="C117" s="30">
        <v>4521012</v>
      </c>
      <c r="D117" s="280" t="s">
        <v>1106</v>
      </c>
      <c r="E117" s="1188" t="s">
        <v>122</v>
      </c>
      <c r="F117" s="1188">
        <v>796</v>
      </c>
      <c r="G117" s="1210" t="s">
        <v>46</v>
      </c>
      <c r="H117" s="1210">
        <v>1</v>
      </c>
      <c r="I117" s="1190">
        <v>75401000000</v>
      </c>
      <c r="J117" s="27" t="s">
        <v>886</v>
      </c>
      <c r="K117" s="241">
        <v>280000</v>
      </c>
      <c r="L117" s="1197" t="s">
        <v>957</v>
      </c>
      <c r="M117" s="1197" t="s">
        <v>971</v>
      </c>
      <c r="N117" s="1185" t="s">
        <v>56</v>
      </c>
      <c r="O117" s="1185" t="s">
        <v>58</v>
      </c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4"/>
      <c r="CD117" s="244"/>
      <c r="CE117" s="244"/>
      <c r="CF117" s="244"/>
      <c r="CG117" s="244"/>
      <c r="CH117" s="244"/>
      <c r="CI117" s="244"/>
      <c r="CJ117" s="244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4"/>
      <c r="CU117" s="244"/>
      <c r="CV117" s="244"/>
      <c r="CW117" s="244"/>
      <c r="CX117" s="244"/>
      <c r="CY117" s="244"/>
      <c r="CZ117" s="244"/>
      <c r="DA117" s="244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  <c r="DM117" s="244"/>
      <c r="DN117" s="244"/>
      <c r="DO117" s="244"/>
      <c r="DP117" s="244"/>
      <c r="DQ117" s="244"/>
      <c r="DR117" s="244"/>
      <c r="DS117" s="244"/>
      <c r="DT117" s="244"/>
      <c r="DU117" s="244"/>
      <c r="DV117" s="244"/>
      <c r="DW117" s="244"/>
      <c r="DX117" s="244"/>
      <c r="DY117" s="244"/>
      <c r="DZ117" s="244"/>
      <c r="EA117" s="244"/>
      <c r="EB117" s="244"/>
      <c r="EC117" s="244"/>
      <c r="ED117" s="244"/>
      <c r="EE117" s="244"/>
      <c r="EF117" s="244"/>
      <c r="EG117" s="244"/>
      <c r="EH117" s="244"/>
      <c r="EI117" s="244"/>
      <c r="EJ117" s="244"/>
      <c r="EK117" s="244"/>
      <c r="EL117" s="244"/>
      <c r="EM117" s="244"/>
      <c r="EN117" s="244"/>
      <c r="EO117" s="244"/>
      <c r="EP117" s="244"/>
      <c r="EQ117" s="244"/>
      <c r="ER117" s="244"/>
      <c r="ES117" s="244"/>
      <c r="ET117" s="244"/>
      <c r="EU117" s="244"/>
      <c r="EV117" s="244"/>
      <c r="EW117" s="244"/>
      <c r="EX117" s="244"/>
      <c r="EY117" s="244"/>
      <c r="EZ117" s="244"/>
      <c r="FA117" s="244"/>
      <c r="FB117" s="244"/>
      <c r="FC117" s="244"/>
      <c r="FD117" s="244"/>
      <c r="FE117" s="244"/>
      <c r="FF117" s="244"/>
      <c r="FG117" s="244"/>
      <c r="FH117" s="244"/>
      <c r="FI117" s="244"/>
      <c r="FJ117" s="244"/>
      <c r="FK117" s="244"/>
      <c r="FL117" s="244"/>
      <c r="FM117" s="244"/>
      <c r="FN117" s="244"/>
      <c r="FO117" s="244"/>
      <c r="FP117" s="244"/>
      <c r="FQ117" s="244"/>
      <c r="FR117" s="244"/>
      <c r="FS117" s="244"/>
      <c r="FT117" s="244"/>
    </row>
    <row r="118" spans="1:176" s="497" customFormat="1" ht="22.5" customHeight="1">
      <c r="A118" s="1184">
        <v>33</v>
      </c>
      <c r="B118" s="1185" t="s">
        <v>53</v>
      </c>
      <c r="C118" s="30">
        <v>4521012</v>
      </c>
      <c r="D118" s="280" t="s">
        <v>1107</v>
      </c>
      <c r="E118" s="1188" t="s">
        <v>122</v>
      </c>
      <c r="F118" s="1188">
        <v>796</v>
      </c>
      <c r="G118" s="1210" t="s">
        <v>46</v>
      </c>
      <c r="H118" s="1210">
        <v>1</v>
      </c>
      <c r="I118" s="1190">
        <v>75401000000</v>
      </c>
      <c r="J118" s="27" t="s">
        <v>886</v>
      </c>
      <c r="K118" s="241">
        <v>755000</v>
      </c>
      <c r="L118" s="1197" t="s">
        <v>957</v>
      </c>
      <c r="M118" s="1197" t="s">
        <v>971</v>
      </c>
      <c r="N118" s="1185" t="s">
        <v>56</v>
      </c>
      <c r="O118" s="1185" t="s">
        <v>58</v>
      </c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4"/>
      <c r="CF118" s="244"/>
      <c r="CG118" s="244"/>
      <c r="CH118" s="244"/>
      <c r="CI118" s="244"/>
      <c r="CJ118" s="244"/>
      <c r="CK118" s="244"/>
      <c r="CL118" s="244"/>
      <c r="CM118" s="244"/>
      <c r="CN118" s="244"/>
      <c r="CO118" s="244"/>
      <c r="CP118" s="244"/>
      <c r="CQ118" s="244"/>
      <c r="CR118" s="244"/>
      <c r="CS118" s="244"/>
      <c r="CT118" s="244"/>
      <c r="CU118" s="244"/>
      <c r="CV118" s="244"/>
      <c r="CW118" s="244"/>
      <c r="CX118" s="244"/>
      <c r="CY118" s="244"/>
      <c r="CZ118" s="244"/>
      <c r="DA118" s="244"/>
      <c r="DB118" s="244"/>
      <c r="DC118" s="244"/>
      <c r="DD118" s="244"/>
      <c r="DE118" s="244"/>
      <c r="DF118" s="244"/>
      <c r="DG118" s="244"/>
      <c r="DH118" s="244"/>
      <c r="DI118" s="244"/>
      <c r="DJ118" s="244"/>
      <c r="DK118" s="244"/>
      <c r="DL118" s="244"/>
      <c r="DM118" s="244"/>
      <c r="DN118" s="244"/>
      <c r="DO118" s="244"/>
      <c r="DP118" s="244"/>
      <c r="DQ118" s="244"/>
      <c r="DR118" s="244"/>
      <c r="DS118" s="244"/>
      <c r="DT118" s="244"/>
      <c r="DU118" s="244"/>
      <c r="DV118" s="244"/>
      <c r="DW118" s="244"/>
      <c r="DX118" s="244"/>
      <c r="DY118" s="244"/>
      <c r="DZ118" s="244"/>
      <c r="EA118" s="244"/>
      <c r="EB118" s="244"/>
      <c r="EC118" s="244"/>
      <c r="ED118" s="244"/>
      <c r="EE118" s="244"/>
      <c r="EF118" s="244"/>
      <c r="EG118" s="244"/>
      <c r="EH118" s="244"/>
      <c r="EI118" s="244"/>
      <c r="EJ118" s="244"/>
      <c r="EK118" s="244"/>
      <c r="EL118" s="244"/>
      <c r="EM118" s="244"/>
      <c r="EN118" s="244"/>
      <c r="EO118" s="244"/>
      <c r="EP118" s="244"/>
      <c r="EQ118" s="244"/>
      <c r="ER118" s="244"/>
      <c r="ES118" s="244"/>
      <c r="ET118" s="244"/>
      <c r="EU118" s="244"/>
      <c r="EV118" s="244"/>
      <c r="EW118" s="244"/>
      <c r="EX118" s="244"/>
      <c r="EY118" s="244"/>
      <c r="EZ118" s="244"/>
      <c r="FA118" s="244"/>
      <c r="FB118" s="244"/>
      <c r="FC118" s="244"/>
      <c r="FD118" s="244"/>
      <c r="FE118" s="244"/>
      <c r="FF118" s="244"/>
      <c r="FG118" s="244"/>
      <c r="FH118" s="244"/>
      <c r="FI118" s="244"/>
      <c r="FJ118" s="244"/>
      <c r="FK118" s="244"/>
      <c r="FL118" s="244"/>
      <c r="FM118" s="244"/>
      <c r="FN118" s="244"/>
      <c r="FO118" s="244"/>
      <c r="FP118" s="244"/>
      <c r="FQ118" s="244"/>
      <c r="FR118" s="244"/>
      <c r="FS118" s="244"/>
      <c r="FT118" s="244"/>
    </row>
    <row r="119" spans="1:176" s="497" customFormat="1" ht="13.5" customHeight="1">
      <c r="A119" s="1184">
        <v>34</v>
      </c>
      <c r="B119" s="1185" t="s">
        <v>53</v>
      </c>
      <c r="C119" s="30">
        <v>4521012</v>
      </c>
      <c r="D119" s="280" t="s">
        <v>1108</v>
      </c>
      <c r="E119" s="1188" t="s">
        <v>122</v>
      </c>
      <c r="F119" s="1188">
        <v>796</v>
      </c>
      <c r="G119" s="1210" t="s">
        <v>46</v>
      </c>
      <c r="H119" s="1210">
        <v>1</v>
      </c>
      <c r="I119" s="1190">
        <v>75401000000</v>
      </c>
      <c r="J119" s="27" t="s">
        <v>886</v>
      </c>
      <c r="K119" s="241">
        <v>180000</v>
      </c>
      <c r="L119" s="1197" t="s">
        <v>957</v>
      </c>
      <c r="M119" s="1197" t="s">
        <v>971</v>
      </c>
      <c r="N119" s="1185" t="s">
        <v>56</v>
      </c>
      <c r="O119" s="1185" t="s">
        <v>58</v>
      </c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4"/>
      <c r="DE119" s="244"/>
      <c r="DF119" s="244"/>
      <c r="DG119" s="244"/>
      <c r="DH119" s="244"/>
      <c r="DI119" s="244"/>
      <c r="DJ119" s="244"/>
      <c r="DK119" s="244"/>
      <c r="DL119" s="244"/>
      <c r="DM119" s="244"/>
      <c r="DN119" s="244"/>
      <c r="DO119" s="244"/>
      <c r="DP119" s="244"/>
      <c r="DQ119" s="244"/>
      <c r="DR119" s="244"/>
      <c r="DS119" s="244"/>
      <c r="DT119" s="244"/>
      <c r="DU119" s="244"/>
      <c r="DV119" s="244"/>
      <c r="DW119" s="244"/>
      <c r="DX119" s="244"/>
      <c r="DY119" s="244"/>
      <c r="DZ119" s="244"/>
      <c r="EA119" s="244"/>
      <c r="EB119" s="244"/>
      <c r="EC119" s="244"/>
      <c r="ED119" s="244"/>
      <c r="EE119" s="244"/>
      <c r="EF119" s="244"/>
      <c r="EG119" s="244"/>
      <c r="EH119" s="244"/>
      <c r="EI119" s="244"/>
      <c r="EJ119" s="244"/>
      <c r="EK119" s="244"/>
      <c r="EL119" s="244"/>
      <c r="EM119" s="244"/>
      <c r="EN119" s="244"/>
      <c r="EO119" s="244"/>
      <c r="EP119" s="244"/>
      <c r="EQ119" s="244"/>
      <c r="ER119" s="244"/>
      <c r="ES119" s="244"/>
      <c r="ET119" s="244"/>
      <c r="EU119" s="244"/>
      <c r="EV119" s="244"/>
      <c r="EW119" s="244"/>
      <c r="EX119" s="244"/>
      <c r="EY119" s="244"/>
      <c r="EZ119" s="244"/>
      <c r="FA119" s="244"/>
      <c r="FB119" s="244"/>
      <c r="FC119" s="244"/>
      <c r="FD119" s="244"/>
      <c r="FE119" s="244"/>
      <c r="FF119" s="244"/>
      <c r="FG119" s="244"/>
      <c r="FH119" s="244"/>
      <c r="FI119" s="244"/>
      <c r="FJ119" s="244"/>
      <c r="FK119" s="244"/>
      <c r="FL119" s="244"/>
      <c r="FM119" s="244"/>
      <c r="FN119" s="244"/>
      <c r="FO119" s="244"/>
      <c r="FP119" s="244"/>
      <c r="FQ119" s="244"/>
      <c r="FR119" s="244"/>
      <c r="FS119" s="244"/>
      <c r="FT119" s="244"/>
    </row>
    <row r="120" spans="1:176" s="497" customFormat="1" ht="28.5" customHeight="1">
      <c r="A120" s="1184">
        <v>35</v>
      </c>
      <c r="B120" s="1185" t="s">
        <v>53</v>
      </c>
      <c r="C120" s="30">
        <v>4521012</v>
      </c>
      <c r="D120" s="280" t="s">
        <v>1110</v>
      </c>
      <c r="E120" s="1188" t="s">
        <v>122</v>
      </c>
      <c r="F120" s="1188">
        <v>796</v>
      </c>
      <c r="G120" s="1210" t="s">
        <v>46</v>
      </c>
      <c r="H120" s="1210">
        <v>1</v>
      </c>
      <c r="I120" s="1190">
        <v>75401000000</v>
      </c>
      <c r="J120" s="27" t="s">
        <v>886</v>
      </c>
      <c r="K120" s="241">
        <v>74000</v>
      </c>
      <c r="L120" s="1197" t="s">
        <v>957</v>
      </c>
      <c r="M120" s="1197" t="s">
        <v>971</v>
      </c>
      <c r="N120" s="1185" t="s">
        <v>56</v>
      </c>
      <c r="O120" s="1185" t="s">
        <v>58</v>
      </c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  <c r="DM120" s="244"/>
      <c r="DN120" s="244"/>
      <c r="DO120" s="244"/>
      <c r="DP120" s="244"/>
      <c r="DQ120" s="244"/>
      <c r="DR120" s="244"/>
      <c r="DS120" s="244"/>
      <c r="DT120" s="244"/>
      <c r="DU120" s="244"/>
      <c r="DV120" s="244"/>
      <c r="DW120" s="244"/>
      <c r="DX120" s="244"/>
      <c r="DY120" s="244"/>
      <c r="DZ120" s="244"/>
      <c r="EA120" s="244"/>
      <c r="EB120" s="244"/>
      <c r="EC120" s="244"/>
      <c r="ED120" s="244"/>
      <c r="EE120" s="244"/>
      <c r="EF120" s="244"/>
      <c r="EG120" s="244"/>
      <c r="EH120" s="244"/>
      <c r="EI120" s="244"/>
      <c r="EJ120" s="244"/>
      <c r="EK120" s="244"/>
      <c r="EL120" s="244"/>
      <c r="EM120" s="244"/>
      <c r="EN120" s="244"/>
      <c r="EO120" s="244"/>
      <c r="EP120" s="244"/>
      <c r="EQ120" s="244"/>
      <c r="ER120" s="244"/>
      <c r="ES120" s="244"/>
      <c r="ET120" s="244"/>
      <c r="EU120" s="244"/>
      <c r="EV120" s="244"/>
      <c r="EW120" s="244"/>
      <c r="EX120" s="244"/>
      <c r="EY120" s="244"/>
      <c r="EZ120" s="244"/>
      <c r="FA120" s="244"/>
      <c r="FB120" s="244"/>
      <c r="FC120" s="244"/>
      <c r="FD120" s="244"/>
      <c r="FE120" s="244"/>
      <c r="FF120" s="244"/>
      <c r="FG120" s="244"/>
      <c r="FH120" s="244"/>
      <c r="FI120" s="244"/>
      <c r="FJ120" s="244"/>
      <c r="FK120" s="244"/>
      <c r="FL120" s="244"/>
      <c r="FM120" s="244"/>
      <c r="FN120" s="244"/>
      <c r="FO120" s="244"/>
      <c r="FP120" s="244"/>
      <c r="FQ120" s="244"/>
      <c r="FR120" s="244"/>
      <c r="FS120" s="244"/>
      <c r="FT120" s="244"/>
    </row>
    <row r="121" spans="1:176" s="9" customFormat="1">
      <c r="A121" s="1053" t="s">
        <v>1112</v>
      </c>
      <c r="B121" s="1054"/>
      <c r="C121" s="1054"/>
      <c r="D121" s="1054"/>
      <c r="E121" s="1054"/>
      <c r="F121" s="1054"/>
      <c r="G121" s="1054"/>
      <c r="H121" s="1054"/>
      <c r="I121" s="1054"/>
      <c r="J121" s="1055"/>
      <c r="K121" s="736">
        <f>SUM(K86:K120)</f>
        <v>14588554.699999999</v>
      </c>
      <c r="L121" s="491"/>
      <c r="M121" s="491"/>
      <c r="N121" s="491"/>
      <c r="O121" s="568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4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  <c r="DM121" s="244"/>
      <c r="DN121" s="244"/>
      <c r="DO121" s="244"/>
      <c r="DP121" s="244"/>
      <c r="DQ121" s="244"/>
      <c r="DR121" s="244"/>
      <c r="DS121" s="244"/>
      <c r="DT121" s="244"/>
      <c r="DU121" s="244"/>
      <c r="DV121" s="244"/>
      <c r="DW121" s="244"/>
      <c r="DX121" s="244"/>
      <c r="DY121" s="244"/>
      <c r="DZ121" s="244"/>
      <c r="EA121" s="244"/>
      <c r="EB121" s="244"/>
      <c r="EC121" s="244"/>
      <c r="ED121" s="244"/>
      <c r="EE121" s="244"/>
      <c r="EF121" s="244"/>
      <c r="EG121" s="244"/>
      <c r="EH121" s="244"/>
      <c r="EI121" s="244"/>
      <c r="EJ121" s="244"/>
      <c r="EK121" s="244"/>
      <c r="EL121" s="244"/>
      <c r="EM121" s="244"/>
      <c r="EN121" s="244"/>
      <c r="EO121" s="244"/>
      <c r="EP121" s="244"/>
      <c r="EQ121" s="244"/>
      <c r="ER121" s="244"/>
      <c r="ES121" s="244"/>
      <c r="ET121" s="244"/>
      <c r="EU121" s="244"/>
      <c r="EV121" s="244"/>
      <c r="EW121" s="244"/>
      <c r="EX121" s="244"/>
      <c r="EY121" s="244"/>
      <c r="EZ121" s="244"/>
      <c r="FA121" s="244"/>
      <c r="FB121" s="244"/>
      <c r="FC121" s="244"/>
      <c r="FD121" s="244"/>
      <c r="FE121" s="244"/>
      <c r="FF121" s="244"/>
      <c r="FG121" s="244"/>
      <c r="FH121" s="244"/>
      <c r="FI121" s="244"/>
      <c r="FJ121" s="244"/>
      <c r="FK121" s="244"/>
      <c r="FL121" s="244"/>
      <c r="FM121" s="244"/>
      <c r="FN121" s="244"/>
      <c r="FO121" s="244"/>
      <c r="FP121" s="244"/>
      <c r="FQ121" s="244"/>
      <c r="FR121" s="244"/>
      <c r="FS121" s="244"/>
      <c r="FT121" s="244"/>
    </row>
    <row r="122" spans="1:176" s="567" customFormat="1">
      <c r="A122" s="885" t="s">
        <v>34</v>
      </c>
      <c r="B122" s="886"/>
      <c r="C122" s="886"/>
      <c r="D122" s="886"/>
      <c r="E122" s="886"/>
      <c r="F122" s="886"/>
      <c r="G122" s="886"/>
      <c r="H122" s="886"/>
      <c r="I122" s="886"/>
      <c r="J122" s="886"/>
      <c r="K122" s="886"/>
      <c r="L122" s="886"/>
      <c r="M122" s="886"/>
      <c r="N122" s="886"/>
      <c r="O122" s="887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  <c r="AE122" s="213"/>
      <c r="AF122" s="213"/>
      <c r="AG122" s="213"/>
      <c r="AH122" s="213"/>
      <c r="AI122" s="213"/>
      <c r="AJ122" s="213"/>
      <c r="AK122" s="213"/>
      <c r="AL122" s="213"/>
      <c r="AM122" s="213"/>
      <c r="AN122" s="213"/>
      <c r="AO122" s="213"/>
      <c r="AP122" s="213"/>
      <c r="AQ122" s="213"/>
      <c r="AR122" s="213"/>
      <c r="AS122" s="213"/>
      <c r="AT122" s="213"/>
      <c r="AU122" s="213"/>
      <c r="AV122" s="213"/>
      <c r="AW122" s="213"/>
      <c r="AX122" s="213"/>
      <c r="AY122" s="213"/>
      <c r="AZ122" s="213"/>
      <c r="BA122" s="213"/>
      <c r="BB122" s="213"/>
      <c r="BC122" s="213"/>
      <c r="BD122" s="213"/>
      <c r="BE122" s="213"/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213"/>
      <c r="BR122" s="213"/>
      <c r="BS122" s="213"/>
      <c r="BT122" s="213"/>
      <c r="BU122" s="213"/>
      <c r="BV122" s="213"/>
      <c r="BW122" s="213"/>
      <c r="BX122" s="213"/>
      <c r="BY122" s="213"/>
      <c r="BZ122" s="213"/>
      <c r="CA122" s="213"/>
      <c r="CB122" s="213"/>
      <c r="CC122" s="213"/>
      <c r="CD122" s="213"/>
      <c r="CE122" s="213"/>
      <c r="CF122" s="213"/>
      <c r="CG122" s="213"/>
      <c r="CH122" s="213"/>
      <c r="CI122" s="213"/>
      <c r="CJ122" s="213"/>
      <c r="CK122" s="213"/>
      <c r="CL122" s="213"/>
      <c r="CM122" s="213"/>
      <c r="CN122" s="213"/>
      <c r="CO122" s="213"/>
      <c r="CP122" s="213"/>
      <c r="CQ122" s="213"/>
      <c r="CR122" s="213"/>
      <c r="CS122" s="213"/>
      <c r="CT122" s="213"/>
      <c r="CU122" s="213"/>
      <c r="CV122" s="213"/>
      <c r="CW122" s="213"/>
      <c r="CX122" s="213"/>
      <c r="CY122" s="213"/>
      <c r="CZ122" s="213"/>
      <c r="DA122" s="213"/>
      <c r="DB122" s="213"/>
      <c r="DC122" s="213"/>
      <c r="DD122" s="213"/>
      <c r="DE122" s="213"/>
      <c r="DF122" s="213"/>
      <c r="DG122" s="213"/>
      <c r="DH122" s="213"/>
      <c r="DI122" s="213"/>
      <c r="DJ122" s="213"/>
      <c r="DK122" s="213"/>
      <c r="DL122" s="213"/>
      <c r="DM122" s="213"/>
      <c r="DN122" s="213"/>
      <c r="DO122" s="213"/>
      <c r="DP122" s="213"/>
      <c r="DQ122" s="213"/>
      <c r="DR122" s="213"/>
      <c r="DS122" s="213"/>
      <c r="DT122" s="213"/>
      <c r="DU122" s="213"/>
      <c r="DV122" s="213"/>
      <c r="DW122" s="213"/>
      <c r="DX122" s="213"/>
      <c r="DY122" s="213"/>
      <c r="DZ122" s="213"/>
      <c r="EA122" s="213"/>
      <c r="EB122" s="213"/>
      <c r="EC122" s="213"/>
      <c r="ED122" s="213"/>
      <c r="EE122" s="213"/>
      <c r="EF122" s="213"/>
      <c r="EG122" s="213"/>
      <c r="EH122" s="213"/>
      <c r="EI122" s="213"/>
      <c r="EJ122" s="213"/>
      <c r="EK122" s="213"/>
      <c r="EL122" s="213"/>
      <c r="EM122" s="213"/>
      <c r="EN122" s="213"/>
      <c r="EO122" s="213"/>
      <c r="EP122" s="213"/>
      <c r="EQ122" s="213"/>
      <c r="ER122" s="213"/>
      <c r="ES122" s="213"/>
      <c r="ET122" s="213"/>
      <c r="EU122" s="213"/>
      <c r="EV122" s="213"/>
      <c r="EW122" s="213"/>
      <c r="EX122" s="213"/>
      <c r="EY122" s="213"/>
      <c r="EZ122" s="213"/>
      <c r="FA122" s="213"/>
      <c r="FB122" s="213"/>
      <c r="FC122" s="213"/>
      <c r="FD122" s="213"/>
      <c r="FE122" s="213"/>
      <c r="FF122" s="213"/>
      <c r="FG122" s="213"/>
      <c r="FH122" s="213"/>
      <c r="FI122" s="213"/>
      <c r="FJ122" s="213"/>
      <c r="FK122" s="213"/>
      <c r="FL122" s="213"/>
      <c r="FM122" s="213"/>
      <c r="FN122" s="213"/>
      <c r="FO122" s="213"/>
      <c r="FP122" s="213"/>
      <c r="FQ122" s="213"/>
      <c r="FR122" s="213"/>
      <c r="FS122" s="213"/>
      <c r="FT122" s="213"/>
    </row>
    <row r="123" spans="1:176" s="524" customFormat="1" ht="29.25" customHeight="1">
      <c r="A123" s="519">
        <v>48</v>
      </c>
      <c r="B123" s="8" t="s">
        <v>53</v>
      </c>
      <c r="C123" s="11">
        <v>5520010</v>
      </c>
      <c r="D123" s="556" t="s">
        <v>1113</v>
      </c>
      <c r="E123" s="483"/>
      <c r="F123" s="35">
        <v>792</v>
      </c>
      <c r="G123" s="557" t="s">
        <v>51</v>
      </c>
      <c r="H123" s="558">
        <v>137</v>
      </c>
      <c r="I123" s="482">
        <v>75401000000</v>
      </c>
      <c r="J123" s="522" t="s">
        <v>886</v>
      </c>
      <c r="K123" s="241">
        <v>40000</v>
      </c>
      <c r="L123" s="522">
        <v>41579</v>
      </c>
      <c r="M123" s="522" t="s">
        <v>49</v>
      </c>
      <c r="N123" s="559" t="s">
        <v>56</v>
      </c>
      <c r="O123" s="1211" t="s">
        <v>59</v>
      </c>
    </row>
    <row r="124" spans="1:176" s="524" customFormat="1" ht="20.25" customHeight="1">
      <c r="A124" s="519">
        <v>79</v>
      </c>
      <c r="B124" s="8" t="s">
        <v>53</v>
      </c>
      <c r="C124" s="520">
        <v>5020000</v>
      </c>
      <c r="D124" s="521" t="s">
        <v>1114</v>
      </c>
      <c r="E124" s="179" t="s">
        <v>122</v>
      </c>
      <c r="F124" s="526">
        <v>796</v>
      </c>
      <c r="G124" s="210" t="s">
        <v>37</v>
      </c>
      <c r="H124" s="519"/>
      <c r="I124" s="482">
        <v>75401000000</v>
      </c>
      <c r="J124" s="522" t="s">
        <v>886</v>
      </c>
      <c r="K124" s="241">
        <v>17000</v>
      </c>
      <c r="L124" s="8" t="s">
        <v>971</v>
      </c>
      <c r="M124" s="522" t="s">
        <v>49</v>
      </c>
      <c r="N124" s="527" t="s">
        <v>56</v>
      </c>
      <c r="O124" s="1185" t="s">
        <v>58</v>
      </c>
    </row>
    <row r="125" spans="1:176" s="524" customFormat="1" ht="27.75" customHeight="1">
      <c r="A125" s="519">
        <v>80</v>
      </c>
      <c r="B125" s="8" t="s">
        <v>53</v>
      </c>
      <c r="C125" s="519" t="s">
        <v>912</v>
      </c>
      <c r="D125" s="521" t="s">
        <v>913</v>
      </c>
      <c r="E125" s="179" t="s">
        <v>122</v>
      </c>
      <c r="F125" s="520">
        <v>796</v>
      </c>
      <c r="G125" s="489" t="s">
        <v>37</v>
      </c>
      <c r="H125" s="519"/>
      <c r="I125" s="482">
        <v>75401000000</v>
      </c>
      <c r="J125" s="522" t="s">
        <v>886</v>
      </c>
      <c r="K125" s="241">
        <v>270000</v>
      </c>
      <c r="L125" s="8" t="s">
        <v>964</v>
      </c>
      <c r="M125" s="522" t="s">
        <v>1032</v>
      </c>
      <c r="N125" s="527" t="s">
        <v>56</v>
      </c>
      <c r="O125" s="1185" t="s">
        <v>58</v>
      </c>
    </row>
    <row r="126" spans="1:176" s="524" customFormat="1" ht="27.75" customHeight="1">
      <c r="A126" s="519">
        <v>81</v>
      </c>
      <c r="B126" s="8" t="s">
        <v>53</v>
      </c>
      <c r="C126" s="844">
        <v>5520010</v>
      </c>
      <c r="D126" s="560" t="s">
        <v>115</v>
      </c>
      <c r="E126" s="483"/>
      <c r="F126" s="63">
        <v>792</v>
      </c>
      <c r="G126" s="561" t="s">
        <v>51</v>
      </c>
      <c r="H126" s="562">
        <v>137</v>
      </c>
      <c r="I126" s="482">
        <v>75401000000</v>
      </c>
      <c r="J126" s="522" t="s">
        <v>886</v>
      </c>
      <c r="K126" s="241">
        <v>40000</v>
      </c>
      <c r="L126" s="539">
        <v>41579</v>
      </c>
      <c r="M126" s="84">
        <v>41609</v>
      </c>
      <c r="N126" s="559" t="s">
        <v>56</v>
      </c>
      <c r="O126" s="1212" t="s">
        <v>59</v>
      </c>
    </row>
    <row r="127" spans="1:176" s="524" customFormat="1" ht="27.75" customHeight="1">
      <c r="A127" s="519">
        <v>82</v>
      </c>
      <c r="B127" s="8" t="s">
        <v>53</v>
      </c>
      <c r="C127" s="844">
        <v>5520010</v>
      </c>
      <c r="D127" s="560" t="s">
        <v>1115</v>
      </c>
      <c r="E127" s="483"/>
      <c r="F127" s="63">
        <v>792</v>
      </c>
      <c r="G127" s="561" t="s">
        <v>51</v>
      </c>
      <c r="H127" s="562">
        <v>137</v>
      </c>
      <c r="I127" s="482">
        <v>75401000000</v>
      </c>
      <c r="J127" s="522" t="s">
        <v>886</v>
      </c>
      <c r="K127" s="241">
        <v>40000</v>
      </c>
      <c r="L127" s="539">
        <v>41579</v>
      </c>
      <c r="M127" s="84">
        <v>41609</v>
      </c>
      <c r="N127" s="559" t="s">
        <v>56</v>
      </c>
      <c r="O127" s="1212" t="s">
        <v>59</v>
      </c>
    </row>
    <row r="128" spans="1:176" s="524" customFormat="1" ht="27.75" customHeight="1">
      <c r="A128" s="519">
        <v>83</v>
      </c>
      <c r="B128" s="8" t="s">
        <v>53</v>
      </c>
      <c r="C128" s="520">
        <v>8040020</v>
      </c>
      <c r="D128" s="521" t="s">
        <v>914</v>
      </c>
      <c r="E128" s="179" t="s">
        <v>122</v>
      </c>
      <c r="F128" s="519">
        <v>792</v>
      </c>
      <c r="G128" s="531" t="s">
        <v>51</v>
      </c>
      <c r="H128" s="519"/>
      <c r="I128" s="482">
        <v>75401000000</v>
      </c>
      <c r="J128" s="522" t="s">
        <v>886</v>
      </c>
      <c r="K128" s="241">
        <v>19200</v>
      </c>
      <c r="L128" s="489" t="s">
        <v>957</v>
      </c>
      <c r="M128" s="522" t="s">
        <v>49</v>
      </c>
      <c r="N128" s="527" t="s">
        <v>56</v>
      </c>
      <c r="O128" s="1185" t="s">
        <v>58</v>
      </c>
    </row>
    <row r="129" spans="1:176" s="497" customFormat="1" ht="29.25" customHeight="1">
      <c r="A129" s="8">
        <v>124</v>
      </c>
      <c r="B129" s="8" t="s">
        <v>53</v>
      </c>
      <c r="C129" s="8">
        <v>2422000</v>
      </c>
      <c r="D129" s="239" t="s">
        <v>992</v>
      </c>
      <c r="E129" s="179" t="s">
        <v>122</v>
      </c>
      <c r="F129" s="179">
        <v>166</v>
      </c>
      <c r="G129" s="179" t="s">
        <v>45</v>
      </c>
      <c r="H129" s="531">
        <v>910.67</v>
      </c>
      <c r="I129" s="482">
        <v>75401000000</v>
      </c>
      <c r="J129" s="522" t="s">
        <v>886</v>
      </c>
      <c r="K129" s="241">
        <v>51828.21</v>
      </c>
      <c r="L129" s="476" t="s">
        <v>971</v>
      </c>
      <c r="M129" s="522" t="s">
        <v>1032</v>
      </c>
      <c r="N129" s="8" t="s">
        <v>56</v>
      </c>
      <c r="O129" s="1185" t="s">
        <v>58</v>
      </c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4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244"/>
      <c r="CX129" s="244"/>
      <c r="CY129" s="244"/>
      <c r="CZ129" s="244"/>
      <c r="DA129" s="244"/>
      <c r="DB129" s="244"/>
      <c r="DC129" s="244"/>
      <c r="DD129" s="244"/>
      <c r="DE129" s="244"/>
      <c r="DF129" s="244"/>
      <c r="DG129" s="244"/>
      <c r="DH129" s="244"/>
      <c r="DI129" s="244"/>
      <c r="DJ129" s="244"/>
      <c r="DK129" s="244"/>
      <c r="DL129" s="244"/>
      <c r="DM129" s="244"/>
      <c r="DN129" s="244"/>
      <c r="DO129" s="244"/>
      <c r="DP129" s="244"/>
      <c r="DQ129" s="244"/>
      <c r="DR129" s="244"/>
      <c r="DS129" s="244"/>
      <c r="DT129" s="244"/>
      <c r="DU129" s="244"/>
      <c r="DV129" s="244"/>
      <c r="DW129" s="244"/>
      <c r="DX129" s="244"/>
      <c r="DY129" s="244"/>
      <c r="DZ129" s="244"/>
      <c r="EA129" s="244"/>
      <c r="EB129" s="244"/>
      <c r="EC129" s="244"/>
      <c r="ED129" s="244"/>
      <c r="EE129" s="244"/>
      <c r="EF129" s="244"/>
      <c r="EG129" s="244"/>
      <c r="EH129" s="244"/>
      <c r="EI129" s="244"/>
      <c r="EJ129" s="244"/>
      <c r="EK129" s="244"/>
      <c r="EL129" s="244"/>
      <c r="EM129" s="244"/>
      <c r="EN129" s="244"/>
      <c r="EO129" s="244"/>
      <c r="EP129" s="244"/>
      <c r="EQ129" s="244"/>
      <c r="ER129" s="244"/>
      <c r="ES129" s="244"/>
      <c r="ET129" s="244"/>
      <c r="EU129" s="244"/>
      <c r="EV129" s="244"/>
      <c r="EW129" s="244"/>
      <c r="EX129" s="244"/>
      <c r="EY129" s="244"/>
      <c r="EZ129" s="244"/>
      <c r="FA129" s="244"/>
      <c r="FB129" s="244"/>
      <c r="FC129" s="244"/>
      <c r="FD129" s="244"/>
      <c r="FE129" s="244"/>
      <c r="FF129" s="244"/>
      <c r="FG129" s="244"/>
      <c r="FH129" s="244"/>
      <c r="FI129" s="244"/>
      <c r="FJ129" s="244"/>
      <c r="FK129" s="244"/>
      <c r="FL129" s="244"/>
      <c r="FM129" s="244"/>
      <c r="FN129" s="244"/>
      <c r="FO129" s="244"/>
      <c r="FP129" s="244"/>
      <c r="FQ129" s="244"/>
      <c r="FR129" s="244"/>
      <c r="FS129" s="244"/>
      <c r="FT129" s="244"/>
    </row>
    <row r="130" spans="1:176" s="497" customFormat="1" ht="29.25" customHeight="1">
      <c r="A130" s="8">
        <v>125</v>
      </c>
      <c r="B130" s="8" t="s">
        <v>53</v>
      </c>
      <c r="C130" s="8">
        <v>2411130</v>
      </c>
      <c r="D130" s="239" t="s">
        <v>935</v>
      </c>
      <c r="E130" s="179" t="s">
        <v>122</v>
      </c>
      <c r="F130" s="179">
        <v>113</v>
      </c>
      <c r="G130" s="179" t="s">
        <v>885</v>
      </c>
      <c r="H130" s="179">
        <v>82.7</v>
      </c>
      <c r="I130" s="482">
        <v>75401000000</v>
      </c>
      <c r="J130" s="522" t="s">
        <v>886</v>
      </c>
      <c r="K130" s="241">
        <v>4056.7</v>
      </c>
      <c r="L130" s="8" t="s">
        <v>952</v>
      </c>
      <c r="M130" s="522" t="s">
        <v>1032</v>
      </c>
      <c r="N130" s="8" t="s">
        <v>56</v>
      </c>
      <c r="O130" s="1185" t="s">
        <v>58</v>
      </c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4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4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  <c r="DM130" s="244"/>
      <c r="DN130" s="244"/>
      <c r="DO130" s="244"/>
      <c r="DP130" s="244"/>
      <c r="DQ130" s="244"/>
      <c r="DR130" s="244"/>
      <c r="DS130" s="244"/>
      <c r="DT130" s="244"/>
      <c r="DU130" s="244"/>
      <c r="DV130" s="244"/>
      <c r="DW130" s="244"/>
      <c r="DX130" s="244"/>
      <c r="DY130" s="244"/>
      <c r="DZ130" s="244"/>
      <c r="EA130" s="244"/>
      <c r="EB130" s="244"/>
      <c r="EC130" s="244"/>
      <c r="ED130" s="244"/>
      <c r="EE130" s="244"/>
      <c r="EF130" s="244"/>
      <c r="EG130" s="244"/>
      <c r="EH130" s="244"/>
      <c r="EI130" s="244"/>
      <c r="EJ130" s="244"/>
      <c r="EK130" s="244"/>
      <c r="EL130" s="244"/>
      <c r="EM130" s="244"/>
      <c r="EN130" s="244"/>
      <c r="EO130" s="244"/>
      <c r="EP130" s="244"/>
      <c r="EQ130" s="244"/>
      <c r="ER130" s="244"/>
      <c r="ES130" s="244"/>
      <c r="ET130" s="244"/>
      <c r="EU130" s="244"/>
      <c r="EV130" s="244"/>
      <c r="EW130" s="244"/>
      <c r="EX130" s="244"/>
      <c r="EY130" s="244"/>
      <c r="EZ130" s="244"/>
      <c r="FA130" s="244"/>
      <c r="FB130" s="244"/>
      <c r="FC130" s="244"/>
      <c r="FD130" s="244"/>
      <c r="FE130" s="244"/>
      <c r="FF130" s="244"/>
      <c r="FG130" s="244"/>
      <c r="FH130" s="244"/>
      <c r="FI130" s="244"/>
      <c r="FJ130" s="244"/>
      <c r="FK130" s="244"/>
      <c r="FL130" s="244"/>
      <c r="FM130" s="244"/>
      <c r="FN130" s="244"/>
      <c r="FO130" s="244"/>
      <c r="FP130" s="244"/>
      <c r="FQ130" s="244"/>
      <c r="FR130" s="244"/>
      <c r="FS130" s="244"/>
      <c r="FT130" s="244"/>
    </row>
    <row r="131" spans="1:176" s="497" customFormat="1" ht="29.25" customHeight="1">
      <c r="A131" s="8">
        <v>126</v>
      </c>
      <c r="B131" s="8" t="s">
        <v>53</v>
      </c>
      <c r="C131" s="8">
        <v>3697000</v>
      </c>
      <c r="D131" s="479" t="s">
        <v>1036</v>
      </c>
      <c r="E131" s="179" t="s">
        <v>122</v>
      </c>
      <c r="F131" s="179">
        <v>796</v>
      </c>
      <c r="G131" s="179" t="s">
        <v>37</v>
      </c>
      <c r="H131" s="179">
        <v>67</v>
      </c>
      <c r="I131" s="482">
        <v>75401000000</v>
      </c>
      <c r="J131" s="522" t="s">
        <v>886</v>
      </c>
      <c r="K131" s="241">
        <v>1019.88</v>
      </c>
      <c r="L131" s="8" t="s">
        <v>964</v>
      </c>
      <c r="M131" s="8" t="s">
        <v>1024</v>
      </c>
      <c r="N131" s="8" t="s">
        <v>56</v>
      </c>
      <c r="O131" s="1185" t="s">
        <v>58</v>
      </c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4"/>
      <c r="CU131" s="244"/>
      <c r="CV131" s="244"/>
      <c r="CW131" s="244"/>
      <c r="CX131" s="244"/>
      <c r="CY131" s="244"/>
      <c r="CZ131" s="244"/>
      <c r="DA131" s="244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  <c r="DM131" s="244"/>
      <c r="DN131" s="244"/>
      <c r="DO131" s="244"/>
      <c r="DP131" s="244"/>
      <c r="DQ131" s="244"/>
      <c r="DR131" s="244"/>
      <c r="DS131" s="244"/>
      <c r="DT131" s="244"/>
      <c r="DU131" s="244"/>
      <c r="DV131" s="244"/>
      <c r="DW131" s="244"/>
      <c r="DX131" s="244"/>
      <c r="DY131" s="244"/>
      <c r="DZ131" s="244"/>
      <c r="EA131" s="244"/>
      <c r="EB131" s="244"/>
      <c r="EC131" s="244"/>
      <c r="ED131" s="244"/>
      <c r="EE131" s="244"/>
      <c r="EF131" s="244"/>
      <c r="EG131" s="244"/>
      <c r="EH131" s="244"/>
      <c r="EI131" s="244"/>
      <c r="EJ131" s="244"/>
      <c r="EK131" s="244"/>
      <c r="EL131" s="244"/>
      <c r="EM131" s="244"/>
      <c r="EN131" s="244"/>
      <c r="EO131" s="244"/>
      <c r="EP131" s="244"/>
      <c r="EQ131" s="244"/>
      <c r="ER131" s="244"/>
      <c r="ES131" s="244"/>
      <c r="ET131" s="244"/>
      <c r="EU131" s="244"/>
      <c r="EV131" s="244"/>
      <c r="EW131" s="244"/>
      <c r="EX131" s="244"/>
      <c r="EY131" s="244"/>
      <c r="EZ131" s="244"/>
      <c r="FA131" s="244"/>
      <c r="FB131" s="244"/>
      <c r="FC131" s="244"/>
      <c r="FD131" s="244"/>
      <c r="FE131" s="244"/>
      <c r="FF131" s="244"/>
      <c r="FG131" s="244"/>
      <c r="FH131" s="244"/>
      <c r="FI131" s="244"/>
      <c r="FJ131" s="244"/>
      <c r="FK131" s="244"/>
      <c r="FL131" s="244"/>
      <c r="FM131" s="244"/>
      <c r="FN131" s="244"/>
      <c r="FO131" s="244"/>
      <c r="FP131" s="244"/>
      <c r="FQ131" s="244"/>
      <c r="FR131" s="244"/>
      <c r="FS131" s="244"/>
      <c r="FT131" s="244"/>
    </row>
    <row r="132" spans="1:176" s="497" customFormat="1" ht="29.25" customHeight="1">
      <c r="A132" s="8">
        <v>128</v>
      </c>
      <c r="B132" s="8" t="s">
        <v>53</v>
      </c>
      <c r="C132" s="8">
        <v>3190330</v>
      </c>
      <c r="D132" s="239" t="s">
        <v>974</v>
      </c>
      <c r="E132" s="179" t="s">
        <v>122</v>
      </c>
      <c r="F132" s="8" t="s">
        <v>1116</v>
      </c>
      <c r="G132" s="8" t="s">
        <v>979</v>
      </c>
      <c r="H132" s="8" t="s">
        <v>1117</v>
      </c>
      <c r="I132" s="482">
        <v>75401000000</v>
      </c>
      <c r="J132" s="522" t="s">
        <v>886</v>
      </c>
      <c r="K132" s="241">
        <v>3481.36</v>
      </c>
      <c r="L132" s="8" t="s">
        <v>964</v>
      </c>
      <c r="M132" s="522" t="s">
        <v>1032</v>
      </c>
      <c r="N132" s="8" t="s">
        <v>56</v>
      </c>
      <c r="O132" s="1185" t="s">
        <v>58</v>
      </c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  <c r="BG132" s="244"/>
      <c r="BH132" s="244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4"/>
      <c r="BX132" s="244"/>
      <c r="BY132" s="244"/>
      <c r="BZ132" s="244"/>
      <c r="CA132" s="244"/>
      <c r="CB132" s="244"/>
      <c r="CC132" s="244"/>
      <c r="CD132" s="244"/>
      <c r="CE132" s="244"/>
      <c r="CF132" s="244"/>
      <c r="CG132" s="244"/>
      <c r="CH132" s="244"/>
      <c r="CI132" s="244"/>
      <c r="CJ132" s="244"/>
      <c r="CK132" s="244"/>
      <c r="CL132" s="244"/>
      <c r="CM132" s="244"/>
      <c r="CN132" s="244"/>
      <c r="CO132" s="244"/>
      <c r="CP132" s="244"/>
      <c r="CQ132" s="244"/>
      <c r="CR132" s="244"/>
      <c r="CS132" s="244"/>
      <c r="CT132" s="244"/>
      <c r="CU132" s="244"/>
      <c r="CV132" s="244"/>
      <c r="CW132" s="244"/>
      <c r="CX132" s="244"/>
      <c r="CY132" s="244"/>
      <c r="CZ132" s="244"/>
      <c r="DA132" s="244"/>
      <c r="DB132" s="244"/>
      <c r="DC132" s="244"/>
      <c r="DD132" s="244"/>
      <c r="DE132" s="244"/>
      <c r="DF132" s="244"/>
      <c r="DG132" s="244"/>
      <c r="DH132" s="244"/>
      <c r="DI132" s="244"/>
      <c r="DJ132" s="244"/>
      <c r="DK132" s="244"/>
      <c r="DL132" s="244"/>
      <c r="DM132" s="244"/>
      <c r="DN132" s="244"/>
      <c r="DO132" s="244"/>
      <c r="DP132" s="244"/>
      <c r="DQ132" s="244"/>
      <c r="DR132" s="244"/>
      <c r="DS132" s="244"/>
      <c r="DT132" s="244"/>
      <c r="DU132" s="244"/>
      <c r="DV132" s="244"/>
      <c r="DW132" s="244"/>
      <c r="DX132" s="244"/>
      <c r="DY132" s="244"/>
      <c r="DZ132" s="244"/>
      <c r="EA132" s="244"/>
      <c r="EB132" s="244"/>
      <c r="EC132" s="244"/>
      <c r="ED132" s="244"/>
      <c r="EE132" s="244"/>
      <c r="EF132" s="244"/>
      <c r="EG132" s="244"/>
      <c r="EH132" s="244"/>
      <c r="EI132" s="244"/>
      <c r="EJ132" s="244"/>
      <c r="EK132" s="244"/>
      <c r="EL132" s="244"/>
      <c r="EM132" s="244"/>
      <c r="EN132" s="244"/>
      <c r="EO132" s="244"/>
      <c r="EP132" s="244"/>
      <c r="EQ132" s="244"/>
      <c r="ER132" s="244"/>
      <c r="ES132" s="244"/>
      <c r="ET132" s="244"/>
      <c r="EU132" s="244"/>
      <c r="EV132" s="244"/>
      <c r="EW132" s="244"/>
      <c r="EX132" s="244"/>
      <c r="EY132" s="244"/>
      <c r="EZ132" s="244"/>
      <c r="FA132" s="244"/>
      <c r="FB132" s="244"/>
      <c r="FC132" s="244"/>
      <c r="FD132" s="244"/>
      <c r="FE132" s="244"/>
      <c r="FF132" s="244"/>
      <c r="FG132" s="244"/>
      <c r="FH132" s="244"/>
      <c r="FI132" s="244"/>
      <c r="FJ132" s="244"/>
      <c r="FK132" s="244"/>
      <c r="FL132" s="244"/>
      <c r="FM132" s="244"/>
      <c r="FN132" s="244"/>
      <c r="FO132" s="244"/>
      <c r="FP132" s="244"/>
      <c r="FQ132" s="244"/>
      <c r="FR132" s="244"/>
      <c r="FS132" s="244"/>
      <c r="FT132" s="244"/>
    </row>
    <row r="133" spans="1:176" s="497" customFormat="1" ht="29.25" customHeight="1">
      <c r="A133" s="8">
        <v>129</v>
      </c>
      <c r="B133" s="8" t="s">
        <v>53</v>
      </c>
      <c r="C133" s="8">
        <v>2429000</v>
      </c>
      <c r="D133" s="239" t="s">
        <v>1037</v>
      </c>
      <c r="E133" s="179" t="s">
        <v>122</v>
      </c>
      <c r="F133" s="8" t="s">
        <v>1118</v>
      </c>
      <c r="G133" s="8" t="s">
        <v>1119</v>
      </c>
      <c r="H133" s="8" t="s">
        <v>1120</v>
      </c>
      <c r="I133" s="482">
        <v>75401000000</v>
      </c>
      <c r="J133" s="522" t="s">
        <v>886</v>
      </c>
      <c r="K133" s="241">
        <v>4782.41</v>
      </c>
      <c r="L133" s="8" t="s">
        <v>964</v>
      </c>
      <c r="M133" s="522" t="s">
        <v>1032</v>
      </c>
      <c r="N133" s="8" t="s">
        <v>56</v>
      </c>
      <c r="O133" s="1185" t="s">
        <v>58</v>
      </c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  <c r="DM133" s="244"/>
      <c r="DN133" s="244"/>
      <c r="DO133" s="244"/>
      <c r="DP133" s="244"/>
      <c r="DQ133" s="244"/>
      <c r="DR133" s="244"/>
      <c r="DS133" s="244"/>
      <c r="DT133" s="244"/>
      <c r="DU133" s="244"/>
      <c r="DV133" s="244"/>
      <c r="DW133" s="244"/>
      <c r="DX133" s="244"/>
      <c r="DY133" s="244"/>
      <c r="DZ133" s="244"/>
      <c r="EA133" s="244"/>
      <c r="EB133" s="244"/>
      <c r="EC133" s="244"/>
      <c r="ED133" s="244"/>
      <c r="EE133" s="244"/>
      <c r="EF133" s="244"/>
      <c r="EG133" s="244"/>
      <c r="EH133" s="244"/>
      <c r="EI133" s="244"/>
      <c r="EJ133" s="244"/>
      <c r="EK133" s="244"/>
      <c r="EL133" s="244"/>
      <c r="EM133" s="244"/>
      <c r="EN133" s="244"/>
      <c r="EO133" s="244"/>
      <c r="EP133" s="244"/>
      <c r="EQ133" s="244"/>
      <c r="ER133" s="244"/>
      <c r="ES133" s="244"/>
      <c r="ET133" s="244"/>
      <c r="EU133" s="244"/>
      <c r="EV133" s="244"/>
      <c r="EW133" s="244"/>
      <c r="EX133" s="244"/>
      <c r="EY133" s="244"/>
      <c r="EZ133" s="244"/>
      <c r="FA133" s="244"/>
      <c r="FB133" s="244"/>
      <c r="FC133" s="244"/>
      <c r="FD133" s="244"/>
      <c r="FE133" s="244"/>
      <c r="FF133" s="244"/>
      <c r="FG133" s="244"/>
      <c r="FH133" s="244"/>
      <c r="FI133" s="244"/>
      <c r="FJ133" s="244"/>
      <c r="FK133" s="244"/>
      <c r="FL133" s="244"/>
      <c r="FM133" s="244"/>
      <c r="FN133" s="244"/>
      <c r="FO133" s="244"/>
      <c r="FP133" s="244"/>
      <c r="FQ133" s="244"/>
      <c r="FR133" s="244"/>
      <c r="FS133" s="244"/>
      <c r="FT133" s="244"/>
    </row>
    <row r="134" spans="1:176" s="497" customFormat="1" ht="29.25" customHeight="1">
      <c r="A134" s="8">
        <v>11</v>
      </c>
      <c r="B134" s="8" t="s">
        <v>53</v>
      </c>
      <c r="C134" s="8">
        <v>3312040</v>
      </c>
      <c r="D134" s="239" t="s">
        <v>970</v>
      </c>
      <c r="E134" s="179" t="s">
        <v>122</v>
      </c>
      <c r="F134" s="179">
        <v>796</v>
      </c>
      <c r="G134" s="531" t="s">
        <v>37</v>
      </c>
      <c r="H134" s="179">
        <v>110</v>
      </c>
      <c r="I134" s="482">
        <v>75401000000</v>
      </c>
      <c r="J134" s="522" t="s">
        <v>886</v>
      </c>
      <c r="K134" s="241">
        <v>400881.9</v>
      </c>
      <c r="L134" s="8" t="s">
        <v>952</v>
      </c>
      <c r="M134" s="8" t="s">
        <v>964</v>
      </c>
      <c r="N134" s="8" t="s">
        <v>56</v>
      </c>
      <c r="O134" s="1185" t="s">
        <v>58</v>
      </c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4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  <c r="DM134" s="244"/>
      <c r="DN134" s="244"/>
      <c r="DO134" s="244"/>
      <c r="DP134" s="244"/>
      <c r="DQ134" s="244"/>
      <c r="DR134" s="244"/>
      <c r="DS134" s="244"/>
      <c r="DT134" s="244"/>
      <c r="DU134" s="244"/>
      <c r="DV134" s="244"/>
      <c r="DW134" s="244"/>
      <c r="DX134" s="244"/>
      <c r="DY134" s="244"/>
      <c r="DZ134" s="244"/>
      <c r="EA134" s="244"/>
      <c r="EB134" s="244"/>
      <c r="EC134" s="244"/>
      <c r="ED134" s="244"/>
      <c r="EE134" s="244"/>
      <c r="EF134" s="244"/>
      <c r="EG134" s="244"/>
      <c r="EH134" s="244"/>
      <c r="EI134" s="244"/>
      <c r="EJ134" s="244"/>
      <c r="EK134" s="244"/>
      <c r="EL134" s="244"/>
      <c r="EM134" s="244"/>
      <c r="EN134" s="244"/>
      <c r="EO134" s="244"/>
      <c r="EP134" s="244"/>
      <c r="EQ134" s="244"/>
      <c r="ER134" s="244"/>
      <c r="ES134" s="244"/>
      <c r="ET134" s="244"/>
      <c r="EU134" s="244"/>
      <c r="EV134" s="244"/>
      <c r="EW134" s="244"/>
      <c r="EX134" s="244"/>
      <c r="EY134" s="244"/>
      <c r="EZ134" s="244"/>
      <c r="FA134" s="244"/>
      <c r="FB134" s="244"/>
      <c r="FC134" s="244"/>
      <c r="FD134" s="244"/>
      <c r="FE134" s="244"/>
      <c r="FF134" s="244"/>
      <c r="FG134" s="244"/>
      <c r="FH134" s="244"/>
      <c r="FI134" s="244"/>
      <c r="FJ134" s="244"/>
      <c r="FK134" s="244"/>
      <c r="FL134" s="244"/>
      <c r="FM134" s="244"/>
      <c r="FN134" s="244"/>
      <c r="FO134" s="244"/>
      <c r="FP134" s="244"/>
      <c r="FQ134" s="244"/>
      <c r="FR134" s="244"/>
      <c r="FS134" s="244"/>
      <c r="FT134" s="244"/>
    </row>
    <row r="135" spans="1:176" s="9" customFormat="1" ht="25.5">
      <c r="A135" s="8">
        <v>4</v>
      </c>
      <c r="B135" s="8" t="s">
        <v>53</v>
      </c>
      <c r="C135" s="8">
        <v>2911180</v>
      </c>
      <c r="D135" s="239" t="s">
        <v>972</v>
      </c>
      <c r="E135" s="179" t="s">
        <v>122</v>
      </c>
      <c r="F135" s="545" t="s">
        <v>966</v>
      </c>
      <c r="G135" s="531" t="s">
        <v>967</v>
      </c>
      <c r="H135" s="8" t="s">
        <v>973</v>
      </c>
      <c r="I135" s="482">
        <v>75401000000</v>
      </c>
      <c r="J135" s="522" t="s">
        <v>886</v>
      </c>
      <c r="K135" s="241">
        <v>17332.54</v>
      </c>
      <c r="L135" s="8" t="s">
        <v>964</v>
      </c>
      <c r="M135" s="8" t="s">
        <v>971</v>
      </c>
      <c r="N135" s="8" t="s">
        <v>56</v>
      </c>
      <c r="O135" s="1185" t="s">
        <v>58</v>
      </c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  <c r="DM135" s="244"/>
      <c r="DN135" s="244"/>
      <c r="DO135" s="244"/>
      <c r="DP135" s="244"/>
      <c r="DQ135" s="244"/>
      <c r="DR135" s="244"/>
      <c r="DS135" s="244"/>
      <c r="DT135" s="244"/>
      <c r="DU135" s="244"/>
      <c r="DV135" s="244"/>
      <c r="DW135" s="244"/>
      <c r="DX135" s="244"/>
      <c r="DY135" s="244"/>
      <c r="DZ135" s="244"/>
      <c r="EA135" s="244"/>
      <c r="EB135" s="244"/>
      <c r="EC135" s="244"/>
      <c r="ED135" s="244"/>
      <c r="EE135" s="244"/>
      <c r="EF135" s="244"/>
      <c r="EG135" s="244"/>
      <c r="EH135" s="244"/>
      <c r="EI135" s="244"/>
      <c r="EJ135" s="244"/>
      <c r="EK135" s="244"/>
      <c r="EL135" s="244"/>
      <c r="EM135" s="244"/>
      <c r="EN135" s="244"/>
      <c r="EO135" s="244"/>
      <c r="EP135" s="244"/>
      <c r="EQ135" s="244"/>
      <c r="ER135" s="244"/>
      <c r="ES135" s="244"/>
      <c r="ET135" s="244"/>
      <c r="EU135" s="244"/>
      <c r="EV135" s="244"/>
      <c r="EW135" s="244"/>
      <c r="EX135" s="244"/>
      <c r="EY135" s="244"/>
      <c r="EZ135" s="244"/>
      <c r="FA135" s="244"/>
      <c r="FB135" s="244"/>
      <c r="FC135" s="244"/>
      <c r="FD135" s="244"/>
      <c r="FE135" s="244"/>
      <c r="FF135" s="244"/>
      <c r="FG135" s="244"/>
      <c r="FH135" s="244"/>
      <c r="FI135" s="244"/>
      <c r="FJ135" s="244"/>
      <c r="FK135" s="244"/>
      <c r="FL135" s="244"/>
      <c r="FM135" s="244"/>
      <c r="FN135" s="244"/>
      <c r="FO135" s="244"/>
      <c r="FP135" s="244"/>
      <c r="FQ135" s="244"/>
      <c r="FR135" s="244"/>
      <c r="FS135" s="244"/>
      <c r="FT135" s="244"/>
    </row>
    <row r="136" spans="1:176" s="9" customFormat="1" ht="25.5">
      <c r="A136" s="8">
        <v>21</v>
      </c>
      <c r="B136" s="8" t="s">
        <v>53</v>
      </c>
      <c r="C136" s="8">
        <v>3190330</v>
      </c>
      <c r="D136" s="239" t="s">
        <v>974</v>
      </c>
      <c r="E136" s="179" t="s">
        <v>122</v>
      </c>
      <c r="F136" s="8" t="s">
        <v>975</v>
      </c>
      <c r="G136" s="8" t="s">
        <v>976</v>
      </c>
      <c r="H136" s="8" t="s">
        <v>977</v>
      </c>
      <c r="I136" s="482">
        <v>75401000000</v>
      </c>
      <c r="J136" s="522" t="s">
        <v>886</v>
      </c>
      <c r="K136" s="241">
        <v>18520.349999999999</v>
      </c>
      <c r="L136" s="8" t="s">
        <v>964</v>
      </c>
      <c r="M136" s="8" t="s">
        <v>971</v>
      </c>
      <c r="N136" s="8" t="s">
        <v>56</v>
      </c>
      <c r="O136" s="1185" t="s">
        <v>58</v>
      </c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4"/>
      <c r="DB136" s="244"/>
      <c r="DC136" s="244"/>
      <c r="DD136" s="244"/>
      <c r="DE136" s="244"/>
      <c r="DF136" s="244"/>
      <c r="DG136" s="244"/>
      <c r="DH136" s="244"/>
      <c r="DI136" s="244"/>
      <c r="DJ136" s="244"/>
      <c r="DK136" s="244"/>
      <c r="DL136" s="244"/>
      <c r="DM136" s="244"/>
      <c r="DN136" s="244"/>
      <c r="DO136" s="244"/>
      <c r="DP136" s="244"/>
      <c r="DQ136" s="244"/>
      <c r="DR136" s="244"/>
      <c r="DS136" s="244"/>
      <c r="DT136" s="244"/>
      <c r="DU136" s="244"/>
      <c r="DV136" s="244"/>
      <c r="DW136" s="244"/>
      <c r="DX136" s="244"/>
      <c r="DY136" s="244"/>
      <c r="DZ136" s="244"/>
      <c r="EA136" s="244"/>
      <c r="EB136" s="244"/>
      <c r="EC136" s="244"/>
      <c r="ED136" s="244"/>
      <c r="EE136" s="244"/>
      <c r="EF136" s="244"/>
      <c r="EG136" s="244"/>
      <c r="EH136" s="244"/>
      <c r="EI136" s="244"/>
      <c r="EJ136" s="244"/>
      <c r="EK136" s="244"/>
      <c r="EL136" s="244"/>
      <c r="EM136" s="244"/>
      <c r="EN136" s="244"/>
      <c r="EO136" s="244"/>
      <c r="EP136" s="244"/>
      <c r="EQ136" s="244"/>
      <c r="ER136" s="244"/>
      <c r="ES136" s="244"/>
      <c r="ET136" s="244"/>
      <c r="EU136" s="244"/>
      <c r="EV136" s="244"/>
      <c r="EW136" s="244"/>
      <c r="EX136" s="244"/>
      <c r="EY136" s="244"/>
      <c r="EZ136" s="244"/>
      <c r="FA136" s="244"/>
      <c r="FB136" s="244"/>
      <c r="FC136" s="244"/>
      <c r="FD136" s="244"/>
      <c r="FE136" s="244"/>
      <c r="FF136" s="244"/>
      <c r="FG136" s="244"/>
      <c r="FH136" s="244"/>
      <c r="FI136" s="244"/>
      <c r="FJ136" s="244"/>
      <c r="FK136" s="244"/>
      <c r="FL136" s="244"/>
      <c r="FM136" s="244"/>
      <c r="FN136" s="244"/>
      <c r="FO136" s="244"/>
      <c r="FP136" s="244"/>
      <c r="FQ136" s="244"/>
      <c r="FR136" s="244"/>
      <c r="FS136" s="244"/>
      <c r="FT136" s="244"/>
    </row>
    <row r="137" spans="1:176" ht="25.5">
      <c r="A137" s="8">
        <v>109</v>
      </c>
      <c r="B137" s="8" t="s">
        <v>53</v>
      </c>
      <c r="C137" s="8">
        <v>3190330</v>
      </c>
      <c r="D137" s="239" t="s">
        <v>974</v>
      </c>
      <c r="E137" s="179" t="s">
        <v>122</v>
      </c>
      <c r="F137" s="8" t="s">
        <v>975</v>
      </c>
      <c r="G137" s="8" t="s">
        <v>976</v>
      </c>
      <c r="H137" s="8" t="s">
        <v>978</v>
      </c>
      <c r="I137" s="482">
        <v>75401000000</v>
      </c>
      <c r="J137" s="522" t="s">
        <v>886</v>
      </c>
      <c r="K137" s="241">
        <v>20174.09</v>
      </c>
      <c r="L137" s="8" t="s">
        <v>964</v>
      </c>
      <c r="M137" s="8" t="s">
        <v>964</v>
      </c>
      <c r="N137" s="8" t="s">
        <v>56</v>
      </c>
      <c r="O137" s="1185" t="s">
        <v>58</v>
      </c>
    </row>
    <row r="138" spans="1:176" ht="25.5">
      <c r="A138" s="8">
        <v>58</v>
      </c>
      <c r="B138" s="8" t="s">
        <v>53</v>
      </c>
      <c r="C138" s="8">
        <v>3190330</v>
      </c>
      <c r="D138" s="239" t="s">
        <v>974</v>
      </c>
      <c r="E138" s="179" t="s">
        <v>122</v>
      </c>
      <c r="F138" s="8">
        <v>796.00599999999997</v>
      </c>
      <c r="G138" s="8" t="s">
        <v>979</v>
      </c>
      <c r="H138" s="8" t="s">
        <v>980</v>
      </c>
      <c r="I138" s="482">
        <v>75401000000</v>
      </c>
      <c r="J138" s="522" t="s">
        <v>886</v>
      </c>
      <c r="K138" s="241">
        <v>26540.5</v>
      </c>
      <c r="L138" s="8" t="s">
        <v>964</v>
      </c>
      <c r="M138" s="8" t="s">
        <v>971</v>
      </c>
      <c r="N138" s="8" t="s">
        <v>56</v>
      </c>
      <c r="O138" s="1185" t="s">
        <v>58</v>
      </c>
    </row>
    <row r="139" spans="1:176" ht="25.5">
      <c r="A139" s="8">
        <v>22</v>
      </c>
      <c r="B139" s="8" t="s">
        <v>53</v>
      </c>
      <c r="C139" s="8">
        <v>3140000</v>
      </c>
      <c r="D139" s="239" t="s">
        <v>981</v>
      </c>
      <c r="E139" s="179" t="s">
        <v>122</v>
      </c>
      <c r="F139" s="179">
        <v>796</v>
      </c>
      <c r="G139" s="179" t="s">
        <v>37</v>
      </c>
      <c r="H139" s="179">
        <v>80</v>
      </c>
      <c r="I139" s="482">
        <v>75401000000</v>
      </c>
      <c r="J139" s="522" t="s">
        <v>886</v>
      </c>
      <c r="K139" s="241">
        <v>2033.6</v>
      </c>
      <c r="L139" s="8" t="s">
        <v>964</v>
      </c>
      <c r="M139" s="8" t="s">
        <v>971</v>
      </c>
      <c r="N139" s="8" t="s">
        <v>56</v>
      </c>
      <c r="O139" s="1185" t="s">
        <v>58</v>
      </c>
    </row>
    <row r="140" spans="1:176" s="153" customFormat="1" ht="18" customHeight="1">
      <c r="A140" s="8">
        <v>110</v>
      </c>
      <c r="B140" s="8" t="s">
        <v>53</v>
      </c>
      <c r="C140" s="8">
        <v>3140000</v>
      </c>
      <c r="D140" s="239" t="s">
        <v>981</v>
      </c>
      <c r="E140" s="179" t="s">
        <v>122</v>
      </c>
      <c r="F140" s="179">
        <v>796</v>
      </c>
      <c r="G140" s="179" t="s">
        <v>37</v>
      </c>
      <c r="H140" s="179">
        <v>80</v>
      </c>
      <c r="I140" s="482">
        <v>75401000000</v>
      </c>
      <c r="J140" s="522" t="s">
        <v>886</v>
      </c>
      <c r="K140" s="241">
        <v>2033.6</v>
      </c>
      <c r="L140" s="8" t="s">
        <v>964</v>
      </c>
      <c r="M140" s="8" t="s">
        <v>964</v>
      </c>
      <c r="N140" s="8" t="s">
        <v>56</v>
      </c>
      <c r="O140" s="1185" t="s">
        <v>58</v>
      </c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  <c r="AD140" s="202"/>
      <c r="AE140" s="202"/>
      <c r="AF140" s="202"/>
      <c r="AG140" s="202"/>
      <c r="AH140" s="202"/>
      <c r="AI140" s="202"/>
      <c r="AJ140" s="202"/>
      <c r="AK140" s="202"/>
      <c r="AL140" s="202"/>
      <c r="AM140" s="202"/>
      <c r="AN140" s="202"/>
      <c r="AO140" s="202"/>
      <c r="AP140" s="202"/>
      <c r="AQ140" s="202"/>
      <c r="AR140" s="202"/>
      <c r="AS140" s="202"/>
      <c r="AT140" s="202"/>
      <c r="AU140" s="202"/>
      <c r="AV140" s="202"/>
      <c r="AW140" s="202"/>
      <c r="AX140" s="202"/>
      <c r="AY140" s="202"/>
      <c r="AZ140" s="202"/>
      <c r="BA140" s="202"/>
      <c r="BB140" s="202"/>
      <c r="BC140" s="202"/>
      <c r="BD140" s="202"/>
      <c r="BE140" s="202"/>
      <c r="BF140" s="202"/>
      <c r="BG140" s="202"/>
      <c r="BH140" s="202"/>
      <c r="BI140" s="202"/>
      <c r="BJ140" s="202"/>
      <c r="BK140" s="202"/>
      <c r="BL140" s="202"/>
      <c r="BM140" s="202"/>
      <c r="BN140" s="202"/>
      <c r="BO140" s="202"/>
      <c r="BP140" s="202"/>
      <c r="BQ140" s="202"/>
      <c r="BR140" s="202"/>
      <c r="BS140" s="202"/>
      <c r="BT140" s="202"/>
      <c r="BU140" s="202"/>
      <c r="BV140" s="202"/>
      <c r="BW140" s="202"/>
      <c r="BX140" s="202"/>
      <c r="BY140" s="202"/>
      <c r="BZ140" s="202"/>
      <c r="CA140" s="202"/>
      <c r="CB140" s="202"/>
      <c r="CC140" s="202"/>
      <c r="CD140" s="202"/>
      <c r="CE140" s="202"/>
      <c r="CF140" s="202"/>
      <c r="CG140" s="202"/>
      <c r="CH140" s="202"/>
      <c r="CI140" s="202"/>
      <c r="CJ140" s="202"/>
      <c r="CK140" s="202"/>
      <c r="CL140" s="202"/>
      <c r="CM140" s="202"/>
      <c r="CN140" s="202"/>
      <c r="CO140" s="202"/>
      <c r="CP140" s="202"/>
      <c r="CQ140" s="202"/>
      <c r="CR140" s="202"/>
      <c r="CS140" s="202"/>
      <c r="CT140" s="202"/>
      <c r="CU140" s="202"/>
      <c r="CV140" s="202"/>
      <c r="CW140" s="202"/>
      <c r="CX140" s="202"/>
      <c r="CY140" s="202"/>
      <c r="CZ140" s="202"/>
      <c r="DA140" s="202"/>
      <c r="DB140" s="202"/>
      <c r="DC140" s="202"/>
      <c r="DD140" s="202"/>
      <c r="DE140" s="202"/>
      <c r="DF140" s="202"/>
      <c r="DG140" s="202"/>
      <c r="DH140" s="202"/>
      <c r="DI140" s="202"/>
      <c r="DJ140" s="202"/>
      <c r="DK140" s="202"/>
      <c r="DL140" s="202"/>
      <c r="DM140" s="202"/>
      <c r="DN140" s="202"/>
      <c r="DO140" s="202"/>
      <c r="DP140" s="202"/>
      <c r="DQ140" s="202"/>
      <c r="DR140" s="202"/>
      <c r="DS140" s="202"/>
      <c r="DT140" s="202"/>
      <c r="DU140" s="202"/>
      <c r="DV140" s="202"/>
      <c r="DW140" s="202"/>
      <c r="DX140" s="202"/>
      <c r="DY140" s="202"/>
      <c r="DZ140" s="202"/>
      <c r="EA140" s="202"/>
      <c r="EB140" s="202"/>
      <c r="EC140" s="202"/>
      <c r="ED140" s="202"/>
      <c r="EE140" s="202"/>
      <c r="EF140" s="202"/>
      <c r="EG140" s="202"/>
      <c r="EH140" s="202"/>
      <c r="EI140" s="202"/>
      <c r="EJ140" s="202"/>
      <c r="EK140" s="202"/>
      <c r="EL140" s="202"/>
      <c r="EM140" s="202"/>
      <c r="EN140" s="202"/>
      <c r="EO140" s="202"/>
      <c r="EP140" s="202"/>
      <c r="EQ140" s="202"/>
      <c r="ER140" s="202"/>
      <c r="ES140" s="202"/>
      <c r="ET140" s="202"/>
      <c r="EU140" s="202"/>
      <c r="EV140" s="202"/>
      <c r="EW140" s="202"/>
      <c r="EX140" s="202"/>
      <c r="EY140" s="202"/>
      <c r="EZ140" s="202"/>
      <c r="FA140" s="202"/>
      <c r="FB140" s="202"/>
      <c r="FC140" s="202"/>
      <c r="FD140" s="202"/>
      <c r="FE140" s="202"/>
      <c r="FF140" s="202"/>
      <c r="FG140" s="202"/>
      <c r="FH140" s="202"/>
      <c r="FI140" s="202"/>
      <c r="FJ140" s="202"/>
      <c r="FK140" s="202"/>
      <c r="FL140" s="202"/>
      <c r="FM140" s="202"/>
      <c r="FN140" s="202"/>
      <c r="FO140" s="202"/>
      <c r="FP140" s="202"/>
      <c r="FQ140" s="202"/>
      <c r="FR140" s="202"/>
      <c r="FS140" s="202"/>
      <c r="FT140" s="202"/>
    </row>
    <row r="141" spans="1:176" s="153" customFormat="1" ht="18" customHeight="1">
      <c r="A141" s="8">
        <v>108</v>
      </c>
      <c r="B141" s="8" t="s">
        <v>53</v>
      </c>
      <c r="C141" s="8">
        <v>3150000</v>
      </c>
      <c r="D141" s="239" t="s">
        <v>982</v>
      </c>
      <c r="E141" s="179" t="s">
        <v>122</v>
      </c>
      <c r="F141" s="179">
        <v>796</v>
      </c>
      <c r="G141" s="531" t="s">
        <v>37</v>
      </c>
      <c r="H141" s="179">
        <v>1350</v>
      </c>
      <c r="I141" s="482">
        <v>75401000000</v>
      </c>
      <c r="J141" s="522" t="s">
        <v>886</v>
      </c>
      <c r="K141" s="241">
        <v>198256.26</v>
      </c>
      <c r="L141" s="459" t="s">
        <v>951</v>
      </c>
      <c r="M141" s="8" t="s">
        <v>971</v>
      </c>
      <c r="N141" s="8" t="s">
        <v>56</v>
      </c>
      <c r="O141" s="1185" t="s">
        <v>58</v>
      </c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  <c r="AD141" s="202"/>
      <c r="AE141" s="202"/>
      <c r="AF141" s="202"/>
      <c r="AG141" s="202"/>
      <c r="AH141" s="202"/>
      <c r="AI141" s="202"/>
      <c r="AJ141" s="202"/>
      <c r="AK141" s="202"/>
      <c r="AL141" s="202"/>
      <c r="AM141" s="202"/>
      <c r="AN141" s="202"/>
      <c r="AO141" s="202"/>
      <c r="AP141" s="202"/>
      <c r="AQ141" s="202"/>
      <c r="AR141" s="202"/>
      <c r="AS141" s="202"/>
      <c r="AT141" s="202"/>
      <c r="AU141" s="202"/>
      <c r="AV141" s="202"/>
      <c r="AW141" s="202"/>
      <c r="AX141" s="202"/>
      <c r="AY141" s="202"/>
      <c r="AZ141" s="202"/>
      <c r="BA141" s="202"/>
      <c r="BB141" s="202"/>
      <c r="BC141" s="202"/>
      <c r="BD141" s="202"/>
      <c r="BE141" s="202"/>
      <c r="BF141" s="202"/>
      <c r="BG141" s="202"/>
      <c r="BH141" s="202"/>
      <c r="BI141" s="202"/>
      <c r="BJ141" s="202"/>
      <c r="BK141" s="202"/>
      <c r="BL141" s="202"/>
      <c r="BM141" s="202"/>
      <c r="BN141" s="202"/>
      <c r="BO141" s="202"/>
      <c r="BP141" s="202"/>
      <c r="BQ141" s="202"/>
      <c r="BR141" s="202"/>
      <c r="BS141" s="202"/>
      <c r="BT141" s="202"/>
      <c r="BU141" s="202"/>
      <c r="BV141" s="202"/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202"/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2"/>
      <c r="CY141" s="202"/>
      <c r="CZ141" s="202"/>
      <c r="DA141" s="202"/>
      <c r="DB141" s="202"/>
      <c r="DC141" s="202"/>
      <c r="DD141" s="202"/>
      <c r="DE141" s="202"/>
      <c r="DF141" s="202"/>
      <c r="DG141" s="202"/>
      <c r="DH141" s="202"/>
      <c r="DI141" s="202"/>
      <c r="DJ141" s="202"/>
      <c r="DK141" s="202"/>
      <c r="DL141" s="202"/>
      <c r="DM141" s="202"/>
      <c r="DN141" s="202"/>
      <c r="DO141" s="202"/>
      <c r="DP141" s="202"/>
      <c r="DQ141" s="202"/>
      <c r="DR141" s="202"/>
      <c r="DS141" s="202"/>
      <c r="DT141" s="202"/>
      <c r="DU141" s="202"/>
      <c r="DV141" s="202"/>
      <c r="DW141" s="202"/>
      <c r="DX141" s="202"/>
      <c r="DY141" s="202"/>
      <c r="DZ141" s="202"/>
      <c r="EA141" s="202"/>
      <c r="EB141" s="202"/>
      <c r="EC141" s="202"/>
      <c r="ED141" s="202"/>
      <c r="EE141" s="202"/>
      <c r="EF141" s="202"/>
      <c r="EG141" s="202"/>
      <c r="EH141" s="202"/>
      <c r="EI141" s="202"/>
      <c r="EJ141" s="202"/>
      <c r="EK141" s="202"/>
      <c r="EL141" s="202"/>
      <c r="EM141" s="202"/>
      <c r="EN141" s="202"/>
      <c r="EO141" s="202"/>
      <c r="EP141" s="202"/>
      <c r="EQ141" s="202"/>
      <c r="ER141" s="202"/>
      <c r="ES141" s="202"/>
      <c r="ET141" s="202"/>
      <c r="EU141" s="202"/>
      <c r="EV141" s="202"/>
      <c r="EW141" s="202"/>
      <c r="EX141" s="202"/>
      <c r="EY141" s="202"/>
      <c r="EZ141" s="202"/>
      <c r="FA141" s="202"/>
      <c r="FB141" s="202"/>
      <c r="FC141" s="202"/>
      <c r="FD141" s="202"/>
      <c r="FE141" s="202"/>
      <c r="FF141" s="202"/>
      <c r="FG141" s="202"/>
      <c r="FH141" s="202"/>
      <c r="FI141" s="202"/>
      <c r="FJ141" s="202"/>
      <c r="FK141" s="202"/>
      <c r="FL141" s="202"/>
      <c r="FM141" s="202"/>
      <c r="FN141" s="202"/>
      <c r="FO141" s="202"/>
      <c r="FP141" s="202"/>
      <c r="FQ141" s="202"/>
      <c r="FR141" s="202"/>
      <c r="FS141" s="202"/>
      <c r="FT141" s="202"/>
    </row>
    <row r="142" spans="1:176" s="153" customFormat="1" ht="36.75" customHeight="1">
      <c r="A142" s="8">
        <v>60</v>
      </c>
      <c r="B142" s="8" t="s">
        <v>53</v>
      </c>
      <c r="C142" s="8">
        <v>2911090</v>
      </c>
      <c r="D142" s="239" t="s">
        <v>983</v>
      </c>
      <c r="E142" s="179" t="s">
        <v>122</v>
      </c>
      <c r="F142" s="8" t="s">
        <v>966</v>
      </c>
      <c r="G142" s="8" t="s">
        <v>984</v>
      </c>
      <c r="H142" s="8" t="s">
        <v>985</v>
      </c>
      <c r="I142" s="482">
        <v>75401000000</v>
      </c>
      <c r="J142" s="522" t="s">
        <v>886</v>
      </c>
      <c r="K142" s="241">
        <v>911788.4</v>
      </c>
      <c r="L142" s="8" t="s">
        <v>964</v>
      </c>
      <c r="M142" s="8" t="s">
        <v>971</v>
      </c>
      <c r="N142" s="8" t="s">
        <v>56</v>
      </c>
      <c r="O142" s="1185" t="s">
        <v>58</v>
      </c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  <c r="AA142" s="202"/>
      <c r="AB142" s="202"/>
      <c r="AC142" s="202"/>
      <c r="AD142" s="202"/>
      <c r="AE142" s="202"/>
      <c r="AF142" s="202"/>
      <c r="AG142" s="202"/>
      <c r="AH142" s="202"/>
      <c r="AI142" s="202"/>
      <c r="AJ142" s="202"/>
      <c r="AK142" s="202"/>
      <c r="AL142" s="202"/>
      <c r="AM142" s="202"/>
      <c r="AN142" s="202"/>
      <c r="AO142" s="202"/>
      <c r="AP142" s="202"/>
      <c r="AQ142" s="202"/>
      <c r="AR142" s="202"/>
      <c r="AS142" s="202"/>
      <c r="AT142" s="202"/>
      <c r="AU142" s="202"/>
      <c r="AV142" s="202"/>
      <c r="AW142" s="202"/>
      <c r="AX142" s="202"/>
      <c r="AY142" s="202"/>
      <c r="AZ142" s="202"/>
      <c r="BA142" s="202"/>
      <c r="BB142" s="202"/>
      <c r="BC142" s="202"/>
      <c r="BD142" s="202"/>
      <c r="BE142" s="202"/>
      <c r="BF142" s="202"/>
      <c r="BG142" s="202"/>
      <c r="BH142" s="202"/>
      <c r="BI142" s="202"/>
      <c r="BJ142" s="202"/>
      <c r="BK142" s="202"/>
      <c r="BL142" s="202"/>
      <c r="BM142" s="202"/>
      <c r="BN142" s="202"/>
      <c r="BO142" s="202"/>
      <c r="BP142" s="202"/>
      <c r="BQ142" s="202"/>
      <c r="BR142" s="202"/>
      <c r="BS142" s="202"/>
      <c r="BT142" s="202"/>
      <c r="BU142" s="202"/>
      <c r="BV142" s="202"/>
      <c r="BW142" s="202"/>
      <c r="BX142" s="202"/>
      <c r="BY142" s="202"/>
      <c r="BZ142" s="202"/>
      <c r="CA142" s="202"/>
      <c r="CB142" s="202"/>
      <c r="CC142" s="202"/>
      <c r="CD142" s="202"/>
      <c r="CE142" s="202"/>
      <c r="CF142" s="202"/>
      <c r="CG142" s="202"/>
      <c r="CH142" s="202"/>
      <c r="CI142" s="202"/>
      <c r="CJ142" s="202"/>
      <c r="CK142" s="202"/>
      <c r="CL142" s="202"/>
      <c r="CM142" s="202"/>
      <c r="CN142" s="202"/>
      <c r="CO142" s="202"/>
      <c r="CP142" s="202"/>
      <c r="CQ142" s="202"/>
      <c r="CR142" s="202"/>
      <c r="CS142" s="202"/>
      <c r="CT142" s="202"/>
      <c r="CU142" s="202"/>
      <c r="CV142" s="202"/>
      <c r="CW142" s="202"/>
      <c r="CX142" s="202"/>
      <c r="CY142" s="202"/>
      <c r="CZ142" s="202"/>
      <c r="DA142" s="202"/>
      <c r="DB142" s="202"/>
      <c r="DC142" s="202"/>
      <c r="DD142" s="202"/>
      <c r="DE142" s="202"/>
      <c r="DF142" s="202"/>
      <c r="DG142" s="202"/>
      <c r="DH142" s="202"/>
      <c r="DI142" s="202"/>
      <c r="DJ142" s="202"/>
      <c r="DK142" s="202"/>
      <c r="DL142" s="202"/>
      <c r="DM142" s="202"/>
      <c r="DN142" s="202"/>
      <c r="DO142" s="202"/>
      <c r="DP142" s="202"/>
      <c r="DQ142" s="202"/>
      <c r="DR142" s="202"/>
      <c r="DS142" s="202"/>
      <c r="DT142" s="202"/>
      <c r="DU142" s="202"/>
      <c r="DV142" s="202"/>
      <c r="DW142" s="202"/>
      <c r="DX142" s="202"/>
      <c r="DY142" s="202"/>
      <c r="DZ142" s="202"/>
      <c r="EA142" s="202"/>
      <c r="EB142" s="202"/>
      <c r="EC142" s="202"/>
      <c r="ED142" s="202"/>
      <c r="EE142" s="202"/>
      <c r="EF142" s="202"/>
      <c r="EG142" s="202"/>
      <c r="EH142" s="202"/>
      <c r="EI142" s="202"/>
      <c r="EJ142" s="202"/>
      <c r="EK142" s="202"/>
      <c r="EL142" s="202"/>
      <c r="EM142" s="202"/>
      <c r="EN142" s="202"/>
      <c r="EO142" s="202"/>
      <c r="EP142" s="202"/>
      <c r="EQ142" s="202"/>
      <c r="ER142" s="202"/>
      <c r="ES142" s="202"/>
      <c r="ET142" s="202"/>
      <c r="EU142" s="202"/>
      <c r="EV142" s="202"/>
      <c r="EW142" s="202"/>
      <c r="EX142" s="202"/>
      <c r="EY142" s="202"/>
      <c r="EZ142" s="202"/>
      <c r="FA142" s="202"/>
      <c r="FB142" s="202"/>
      <c r="FC142" s="202"/>
      <c r="FD142" s="202"/>
      <c r="FE142" s="202"/>
      <c r="FF142" s="202"/>
      <c r="FG142" s="202"/>
      <c r="FH142" s="202"/>
      <c r="FI142" s="202"/>
      <c r="FJ142" s="202"/>
      <c r="FK142" s="202"/>
      <c r="FL142" s="202"/>
      <c r="FM142" s="202"/>
      <c r="FN142" s="202"/>
      <c r="FO142" s="202"/>
      <c r="FP142" s="202"/>
      <c r="FQ142" s="202"/>
      <c r="FR142" s="202"/>
      <c r="FS142" s="202"/>
      <c r="FT142" s="202"/>
    </row>
    <row r="143" spans="1:176" s="153" customFormat="1" ht="18" customHeight="1">
      <c r="A143" s="8">
        <v>1</v>
      </c>
      <c r="B143" s="8" t="s">
        <v>53</v>
      </c>
      <c r="C143" s="8">
        <v>2911180</v>
      </c>
      <c r="D143" s="59" t="s">
        <v>986</v>
      </c>
      <c r="E143" s="179" t="s">
        <v>122</v>
      </c>
      <c r="F143" s="179">
        <v>796</v>
      </c>
      <c r="G143" s="531" t="s">
        <v>37</v>
      </c>
      <c r="H143" s="531">
        <v>55</v>
      </c>
      <c r="I143" s="482">
        <v>75401000000</v>
      </c>
      <c r="J143" s="522" t="s">
        <v>886</v>
      </c>
      <c r="K143" s="241">
        <v>131136.78</v>
      </c>
      <c r="L143" s="8" t="s">
        <v>964</v>
      </c>
      <c r="M143" s="8" t="s">
        <v>971</v>
      </c>
      <c r="N143" s="8" t="s">
        <v>56</v>
      </c>
      <c r="O143" s="1185" t="s">
        <v>58</v>
      </c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  <c r="AA143" s="202"/>
      <c r="AB143" s="202"/>
      <c r="AC143" s="202"/>
      <c r="AD143" s="202"/>
      <c r="AE143" s="202"/>
      <c r="AF143" s="202"/>
      <c r="AG143" s="202"/>
      <c r="AH143" s="202"/>
      <c r="AI143" s="202"/>
      <c r="AJ143" s="202"/>
      <c r="AK143" s="202"/>
      <c r="AL143" s="202"/>
      <c r="AM143" s="202"/>
      <c r="AN143" s="202"/>
      <c r="AO143" s="202"/>
      <c r="AP143" s="202"/>
      <c r="AQ143" s="202"/>
      <c r="AR143" s="202"/>
      <c r="AS143" s="202"/>
      <c r="AT143" s="202"/>
      <c r="AU143" s="202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2"/>
      <c r="BJ143" s="202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2"/>
      <c r="BV143" s="202"/>
      <c r="BW143" s="202"/>
      <c r="BX143" s="202"/>
      <c r="BY143" s="202"/>
      <c r="BZ143" s="202"/>
      <c r="CA143" s="202"/>
      <c r="CB143" s="202"/>
      <c r="CC143" s="202"/>
      <c r="CD143" s="202"/>
      <c r="CE143" s="202"/>
      <c r="CF143" s="202"/>
      <c r="CG143" s="202"/>
      <c r="CH143" s="202"/>
      <c r="CI143" s="202"/>
      <c r="CJ143" s="202"/>
      <c r="CK143" s="202"/>
      <c r="CL143" s="202"/>
      <c r="CM143" s="202"/>
      <c r="CN143" s="202"/>
      <c r="CO143" s="202"/>
      <c r="CP143" s="202"/>
      <c r="CQ143" s="202"/>
      <c r="CR143" s="202"/>
      <c r="CS143" s="202"/>
      <c r="CT143" s="202"/>
      <c r="CU143" s="202"/>
      <c r="CV143" s="202"/>
      <c r="CW143" s="202"/>
      <c r="CX143" s="202"/>
      <c r="CY143" s="202"/>
      <c r="CZ143" s="202"/>
      <c r="DA143" s="202"/>
      <c r="DB143" s="202"/>
      <c r="DC143" s="202"/>
      <c r="DD143" s="202"/>
      <c r="DE143" s="202"/>
      <c r="DF143" s="202"/>
      <c r="DG143" s="202"/>
      <c r="DH143" s="202"/>
      <c r="DI143" s="202"/>
      <c r="DJ143" s="202"/>
      <c r="DK143" s="202"/>
      <c r="DL143" s="202"/>
      <c r="DM143" s="202"/>
      <c r="DN143" s="202"/>
      <c r="DO143" s="202"/>
      <c r="DP143" s="202"/>
      <c r="DQ143" s="202"/>
      <c r="DR143" s="202"/>
      <c r="DS143" s="202"/>
      <c r="DT143" s="202"/>
      <c r="DU143" s="202"/>
      <c r="DV143" s="202"/>
      <c r="DW143" s="202"/>
      <c r="DX143" s="202"/>
      <c r="DY143" s="202"/>
      <c r="DZ143" s="202"/>
      <c r="EA143" s="202"/>
      <c r="EB143" s="202"/>
      <c r="EC143" s="202"/>
      <c r="ED143" s="202"/>
      <c r="EE143" s="202"/>
      <c r="EF143" s="202"/>
      <c r="EG143" s="202"/>
      <c r="EH143" s="202"/>
      <c r="EI143" s="202"/>
      <c r="EJ143" s="202"/>
      <c r="EK143" s="202"/>
      <c r="EL143" s="202"/>
      <c r="EM143" s="202"/>
      <c r="EN143" s="202"/>
      <c r="EO143" s="202"/>
      <c r="EP143" s="202"/>
      <c r="EQ143" s="202"/>
      <c r="ER143" s="202"/>
      <c r="ES143" s="202"/>
      <c r="ET143" s="202"/>
      <c r="EU143" s="202"/>
      <c r="EV143" s="202"/>
      <c r="EW143" s="202"/>
      <c r="EX143" s="202"/>
      <c r="EY143" s="202"/>
      <c r="EZ143" s="202"/>
      <c r="FA143" s="202"/>
      <c r="FB143" s="202"/>
      <c r="FC143" s="202"/>
      <c r="FD143" s="202"/>
      <c r="FE143" s="202"/>
      <c r="FF143" s="202"/>
      <c r="FG143" s="202"/>
      <c r="FH143" s="202"/>
      <c r="FI143" s="202"/>
      <c r="FJ143" s="202"/>
      <c r="FK143" s="202"/>
      <c r="FL143" s="202"/>
      <c r="FM143" s="202"/>
      <c r="FN143" s="202"/>
      <c r="FO143" s="202"/>
      <c r="FP143" s="202"/>
      <c r="FQ143" s="202"/>
      <c r="FR143" s="202"/>
      <c r="FS143" s="202"/>
      <c r="FT143" s="202"/>
    </row>
    <row r="144" spans="1:176" s="153" customFormat="1" ht="36.75" customHeight="1">
      <c r="A144" s="519">
        <v>50</v>
      </c>
      <c r="B144" s="8" t="s">
        <v>53</v>
      </c>
      <c r="C144" s="546">
        <v>7425090</v>
      </c>
      <c r="D144" s="521" t="s">
        <v>987</v>
      </c>
      <c r="E144" s="179" t="s">
        <v>122</v>
      </c>
      <c r="F144" s="526">
        <v>796</v>
      </c>
      <c r="G144" s="210" t="s">
        <v>37</v>
      </c>
      <c r="H144" s="519"/>
      <c r="I144" s="482">
        <v>75401000000</v>
      </c>
      <c r="J144" s="522" t="s">
        <v>886</v>
      </c>
      <c r="K144" s="241">
        <v>200000</v>
      </c>
      <c r="L144" s="8" t="s">
        <v>964</v>
      </c>
      <c r="M144" s="8" t="s">
        <v>971</v>
      </c>
      <c r="N144" s="527" t="s">
        <v>56</v>
      </c>
      <c r="O144" s="1213" t="s">
        <v>58</v>
      </c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  <c r="AA144" s="202"/>
      <c r="AB144" s="202"/>
      <c r="AC144" s="202"/>
      <c r="AD144" s="202"/>
      <c r="AE144" s="202"/>
      <c r="AF144" s="202"/>
      <c r="AG144" s="202"/>
      <c r="AH144" s="202"/>
      <c r="AI144" s="202"/>
      <c r="AJ144" s="202"/>
      <c r="AK144" s="202"/>
      <c r="AL144" s="202"/>
      <c r="AM144" s="202"/>
      <c r="AN144" s="202"/>
      <c r="AO144" s="202"/>
      <c r="AP144" s="202"/>
      <c r="AQ144" s="202"/>
      <c r="AR144" s="202"/>
      <c r="AS144" s="202"/>
      <c r="AT144" s="202"/>
      <c r="AU144" s="202"/>
      <c r="AV144" s="202"/>
      <c r="AW144" s="202"/>
      <c r="AX144" s="202"/>
      <c r="AY144" s="202"/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202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</row>
    <row r="145" spans="1:176" s="153" customFormat="1" ht="18" customHeight="1">
      <c r="A145" s="8">
        <v>5</v>
      </c>
      <c r="B145" s="8" t="s">
        <v>53</v>
      </c>
      <c r="C145" s="8">
        <v>2911180</v>
      </c>
      <c r="D145" s="239" t="s">
        <v>991</v>
      </c>
      <c r="E145" s="179" t="s">
        <v>122</v>
      </c>
      <c r="F145" s="179">
        <v>796</v>
      </c>
      <c r="G145" s="531" t="s">
        <v>37</v>
      </c>
      <c r="H145" s="179">
        <v>10</v>
      </c>
      <c r="I145" s="482">
        <v>75401000000</v>
      </c>
      <c r="J145" s="522" t="s">
        <v>886</v>
      </c>
      <c r="K145" s="241">
        <v>1694.9</v>
      </c>
      <c r="L145" s="8" t="s">
        <v>964</v>
      </c>
      <c r="M145" s="8" t="s">
        <v>971</v>
      </c>
      <c r="N145" s="8" t="s">
        <v>56</v>
      </c>
      <c r="O145" s="1185" t="s">
        <v>58</v>
      </c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  <c r="AA145" s="202"/>
      <c r="AB145" s="202"/>
      <c r="AC145" s="202"/>
      <c r="AD145" s="202"/>
      <c r="AE145" s="202"/>
      <c r="AF145" s="202"/>
      <c r="AG145" s="202"/>
      <c r="AH145" s="202"/>
      <c r="AI145" s="202"/>
      <c r="AJ145" s="202"/>
      <c r="AK145" s="202"/>
      <c r="AL145" s="202"/>
      <c r="AM145" s="202"/>
      <c r="AN145" s="202"/>
      <c r="AO145" s="202"/>
      <c r="AP145" s="202"/>
      <c r="AQ145" s="202"/>
      <c r="AR145" s="202"/>
      <c r="AS145" s="202"/>
      <c r="AT145" s="202"/>
      <c r="AU145" s="202"/>
      <c r="AV145" s="202"/>
      <c r="AW145" s="202"/>
      <c r="AX145" s="202"/>
      <c r="AY145" s="202"/>
      <c r="AZ145" s="202"/>
      <c r="BA145" s="202"/>
      <c r="BB145" s="202"/>
      <c r="BC145" s="202"/>
      <c r="BD145" s="202"/>
      <c r="BE145" s="202"/>
      <c r="BF145" s="202"/>
      <c r="BG145" s="202"/>
      <c r="BH145" s="202"/>
      <c r="BI145" s="202"/>
      <c r="BJ145" s="202"/>
      <c r="BK145" s="202"/>
      <c r="BL145" s="202"/>
      <c r="BM145" s="202"/>
      <c r="BN145" s="202"/>
      <c r="BO145" s="202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  <c r="EO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</row>
    <row r="146" spans="1:176" s="153" customFormat="1" ht="36.75" customHeight="1">
      <c r="A146" s="8">
        <v>5</v>
      </c>
      <c r="B146" s="8" t="s">
        <v>53</v>
      </c>
      <c r="C146" s="8">
        <v>2911180</v>
      </c>
      <c r="D146" s="239" t="s">
        <v>991</v>
      </c>
      <c r="E146" s="179" t="s">
        <v>122</v>
      </c>
      <c r="F146" s="179">
        <v>796</v>
      </c>
      <c r="G146" s="531" t="s">
        <v>37</v>
      </c>
      <c r="H146" s="179">
        <v>10</v>
      </c>
      <c r="I146" s="482">
        <v>75401000000</v>
      </c>
      <c r="J146" s="522" t="s">
        <v>886</v>
      </c>
      <c r="K146" s="241">
        <v>1694.9</v>
      </c>
      <c r="L146" s="8" t="s">
        <v>964</v>
      </c>
      <c r="M146" s="8" t="s">
        <v>971</v>
      </c>
      <c r="N146" s="8" t="s">
        <v>56</v>
      </c>
      <c r="O146" s="1185" t="s">
        <v>58</v>
      </c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  <c r="EL146" s="202"/>
      <c r="EM146" s="202"/>
      <c r="EN146" s="202"/>
      <c r="EO146" s="202"/>
      <c r="EP146" s="202"/>
      <c r="EQ146" s="202"/>
      <c r="ER146" s="202"/>
      <c r="ES146" s="202"/>
      <c r="ET146" s="202"/>
      <c r="EU146" s="202"/>
      <c r="EV146" s="202"/>
      <c r="EW146" s="202"/>
      <c r="EX146" s="202"/>
      <c r="EY146" s="202"/>
      <c r="EZ146" s="202"/>
      <c r="FA146" s="202"/>
      <c r="FB146" s="202"/>
      <c r="FC146" s="202"/>
      <c r="FD146" s="202"/>
      <c r="FE146" s="202"/>
      <c r="FF146" s="202"/>
      <c r="FG146" s="202"/>
      <c r="FH146" s="202"/>
      <c r="FI146" s="202"/>
      <c r="FJ146" s="202"/>
      <c r="FK146" s="202"/>
      <c r="FL146" s="202"/>
      <c r="FM146" s="202"/>
      <c r="FN146" s="202"/>
      <c r="FO146" s="202"/>
      <c r="FP146" s="202"/>
      <c r="FQ146" s="202"/>
      <c r="FR146" s="202"/>
      <c r="FS146" s="202"/>
      <c r="FT146" s="202"/>
    </row>
    <row r="147" spans="1:176" s="153" customFormat="1" ht="18" customHeight="1">
      <c r="A147" s="8">
        <v>104</v>
      </c>
      <c r="B147" s="8" t="s">
        <v>53</v>
      </c>
      <c r="C147" s="8">
        <v>2300000</v>
      </c>
      <c r="D147" s="239" t="s">
        <v>994</v>
      </c>
      <c r="E147" s="179" t="s">
        <v>122</v>
      </c>
      <c r="F147" s="179">
        <v>163</v>
      </c>
      <c r="G147" s="179" t="s">
        <v>995</v>
      </c>
      <c r="H147" s="179">
        <v>15.67</v>
      </c>
      <c r="I147" s="482">
        <v>75401000000</v>
      </c>
      <c r="J147" s="522" t="s">
        <v>886</v>
      </c>
      <c r="K147" s="241">
        <v>877520</v>
      </c>
      <c r="L147" s="8" t="s">
        <v>957</v>
      </c>
      <c r="M147" s="8" t="s">
        <v>964</v>
      </c>
      <c r="N147" s="8" t="s">
        <v>56</v>
      </c>
      <c r="O147" s="1185" t="s">
        <v>58</v>
      </c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2"/>
      <c r="AR147" s="202"/>
      <c r="AS147" s="202"/>
      <c r="AT147" s="202"/>
      <c r="AU147" s="202"/>
      <c r="AV147" s="202"/>
      <c r="AW147" s="202"/>
      <c r="AX147" s="202"/>
      <c r="AY147" s="202"/>
      <c r="AZ147" s="202"/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  <c r="EO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  <c r="FK147" s="202"/>
      <c r="FL147" s="202"/>
      <c r="FM147" s="202"/>
      <c r="FN147" s="202"/>
      <c r="FO147" s="202"/>
      <c r="FP147" s="202"/>
      <c r="FQ147" s="202"/>
      <c r="FR147" s="202"/>
      <c r="FS147" s="202"/>
      <c r="FT147" s="202"/>
    </row>
    <row r="148" spans="1:176">
      <c r="A148" s="8">
        <v>105</v>
      </c>
      <c r="B148" s="8" t="s">
        <v>53</v>
      </c>
      <c r="C148" s="8">
        <v>2300000</v>
      </c>
      <c r="D148" s="239" t="s">
        <v>996</v>
      </c>
      <c r="E148" s="179" t="s">
        <v>122</v>
      </c>
      <c r="F148" s="179">
        <v>166</v>
      </c>
      <c r="G148" s="179" t="s">
        <v>45</v>
      </c>
      <c r="H148" s="179">
        <v>66.099999999999994</v>
      </c>
      <c r="I148" s="482">
        <v>75401000000</v>
      </c>
      <c r="J148" s="522" t="s">
        <v>886</v>
      </c>
      <c r="K148" s="241">
        <v>19557.490000000002</v>
      </c>
      <c r="L148" s="8" t="s">
        <v>957</v>
      </c>
      <c r="M148" s="8" t="s">
        <v>964</v>
      </c>
      <c r="N148" s="8" t="s">
        <v>56</v>
      </c>
      <c r="O148" s="1185" t="s">
        <v>58</v>
      </c>
    </row>
    <row r="149" spans="1:176" ht="25.5">
      <c r="A149" s="8">
        <v>53</v>
      </c>
      <c r="B149" s="8" t="s">
        <v>53</v>
      </c>
      <c r="C149" s="8">
        <v>4590000</v>
      </c>
      <c r="D149" s="239" t="s">
        <v>997</v>
      </c>
      <c r="E149" s="179" t="s">
        <v>122</v>
      </c>
      <c r="F149" s="179">
        <v>796</v>
      </c>
      <c r="G149" s="179" t="s">
        <v>37</v>
      </c>
      <c r="H149" s="179">
        <v>10</v>
      </c>
      <c r="I149" s="482">
        <v>75401000000</v>
      </c>
      <c r="J149" s="522" t="s">
        <v>886</v>
      </c>
      <c r="K149" s="241">
        <v>31483.200000000001</v>
      </c>
      <c r="L149" s="8" t="s">
        <v>964</v>
      </c>
      <c r="M149" s="8" t="s">
        <v>971</v>
      </c>
      <c r="N149" s="8" t="s">
        <v>56</v>
      </c>
      <c r="O149" s="1185" t="s">
        <v>58</v>
      </c>
    </row>
    <row r="150" spans="1:176" ht="25.5">
      <c r="A150" s="8">
        <v>8</v>
      </c>
      <c r="B150" s="8" t="s">
        <v>53</v>
      </c>
      <c r="C150" s="8">
        <v>4590000</v>
      </c>
      <c r="D150" s="239" t="s">
        <v>997</v>
      </c>
      <c r="E150" s="179" t="s">
        <v>122</v>
      </c>
      <c r="F150" s="8" t="s">
        <v>998</v>
      </c>
      <c r="G150" s="531" t="s">
        <v>999</v>
      </c>
      <c r="H150" s="8" t="s">
        <v>1000</v>
      </c>
      <c r="I150" s="482">
        <v>75401000000</v>
      </c>
      <c r="J150" s="522" t="s">
        <v>886</v>
      </c>
      <c r="K150" s="241">
        <v>11060.76</v>
      </c>
      <c r="L150" s="8" t="s">
        <v>964</v>
      </c>
      <c r="M150" s="8" t="s">
        <v>971</v>
      </c>
      <c r="N150" s="8" t="s">
        <v>56</v>
      </c>
      <c r="O150" s="1185" t="s">
        <v>58</v>
      </c>
    </row>
    <row r="151" spans="1:176" ht="25.5">
      <c r="A151" s="8">
        <v>96</v>
      </c>
      <c r="B151" s="8" t="s">
        <v>53</v>
      </c>
      <c r="C151" s="8">
        <v>4590000</v>
      </c>
      <c r="D151" s="239" t="s">
        <v>997</v>
      </c>
      <c r="E151" s="179" t="s">
        <v>122</v>
      </c>
      <c r="F151" s="8" t="s">
        <v>998</v>
      </c>
      <c r="G151" s="8" t="s">
        <v>999</v>
      </c>
      <c r="H151" s="8" t="s">
        <v>1001</v>
      </c>
      <c r="I151" s="482">
        <v>75401000000</v>
      </c>
      <c r="J151" s="522" t="s">
        <v>886</v>
      </c>
      <c r="K151" s="241">
        <v>9194.6200000000008</v>
      </c>
      <c r="L151" s="8" t="s">
        <v>964</v>
      </c>
      <c r="M151" s="8" t="s">
        <v>971</v>
      </c>
      <c r="N151" s="8" t="s">
        <v>56</v>
      </c>
      <c r="O151" s="1185" t="s">
        <v>58</v>
      </c>
    </row>
    <row r="152" spans="1:176">
      <c r="A152" s="8">
        <v>51</v>
      </c>
      <c r="B152" s="8" t="s">
        <v>53</v>
      </c>
      <c r="C152" s="8">
        <v>2924770</v>
      </c>
      <c r="D152" s="477" t="s">
        <v>1002</v>
      </c>
      <c r="E152" s="179" t="s">
        <v>122</v>
      </c>
      <c r="F152" s="179">
        <v>796</v>
      </c>
      <c r="G152" s="179" t="s">
        <v>37</v>
      </c>
      <c r="H152" s="179">
        <v>24</v>
      </c>
      <c r="I152" s="482">
        <v>75401000000</v>
      </c>
      <c r="J152" s="522" t="s">
        <v>886</v>
      </c>
      <c r="K152" s="241">
        <v>13627.16</v>
      </c>
      <c r="L152" s="8" t="s">
        <v>964</v>
      </c>
      <c r="M152" s="8" t="s">
        <v>971</v>
      </c>
      <c r="N152" s="8" t="s">
        <v>56</v>
      </c>
      <c r="O152" s="1185" t="s">
        <v>58</v>
      </c>
    </row>
    <row r="153" spans="1:176">
      <c r="A153" s="8">
        <v>98</v>
      </c>
      <c r="B153" s="8" t="s">
        <v>53</v>
      </c>
      <c r="C153" s="8">
        <v>2714030</v>
      </c>
      <c r="D153" s="239" t="s">
        <v>1003</v>
      </c>
      <c r="E153" s="179" t="s">
        <v>122</v>
      </c>
      <c r="F153" s="179">
        <v>796</v>
      </c>
      <c r="G153" s="179" t="s">
        <v>37</v>
      </c>
      <c r="H153" s="179">
        <v>50</v>
      </c>
      <c r="I153" s="482">
        <v>75401000000</v>
      </c>
      <c r="J153" s="522" t="s">
        <v>886</v>
      </c>
      <c r="K153" s="241">
        <v>847.5</v>
      </c>
      <c r="L153" s="8" t="s">
        <v>964</v>
      </c>
      <c r="M153" s="8" t="s">
        <v>971</v>
      </c>
      <c r="N153" s="8" t="s">
        <v>56</v>
      </c>
      <c r="O153" s="1185" t="s">
        <v>58</v>
      </c>
    </row>
    <row r="154" spans="1:176">
      <c r="A154" s="8">
        <v>97</v>
      </c>
      <c r="B154" s="8" t="s">
        <v>53</v>
      </c>
      <c r="C154" s="8">
        <v>2714030</v>
      </c>
      <c r="D154" s="239" t="s">
        <v>1004</v>
      </c>
      <c r="E154" s="179" t="s">
        <v>122</v>
      </c>
      <c r="F154" s="179">
        <v>166</v>
      </c>
      <c r="G154" s="531" t="s">
        <v>45</v>
      </c>
      <c r="H154" s="179">
        <v>300</v>
      </c>
      <c r="I154" s="482">
        <v>75401000000</v>
      </c>
      <c r="J154" s="522" t="s">
        <v>886</v>
      </c>
      <c r="K154" s="241">
        <v>40553.230000000003</v>
      </c>
      <c r="L154" s="8" t="s">
        <v>964</v>
      </c>
      <c r="M154" s="8" t="s">
        <v>971</v>
      </c>
      <c r="N154" s="8" t="s">
        <v>56</v>
      </c>
      <c r="O154" s="1185" t="s">
        <v>58</v>
      </c>
    </row>
    <row r="155" spans="1:176" ht="25.5">
      <c r="A155" s="8">
        <v>49</v>
      </c>
      <c r="B155" s="8" t="s">
        <v>53</v>
      </c>
      <c r="C155" s="8">
        <v>2947000</v>
      </c>
      <c r="D155" s="547" t="s">
        <v>1005</v>
      </c>
      <c r="E155" s="179" t="s">
        <v>122</v>
      </c>
      <c r="F155" s="179">
        <v>796</v>
      </c>
      <c r="G155" s="179" t="s">
        <v>37</v>
      </c>
      <c r="H155" s="179">
        <v>49</v>
      </c>
      <c r="I155" s="482">
        <v>75401000000</v>
      </c>
      <c r="J155" s="522" t="s">
        <v>886</v>
      </c>
      <c r="K155" s="241">
        <v>76189.240000000005</v>
      </c>
      <c r="L155" s="8" t="s">
        <v>964</v>
      </c>
      <c r="M155" s="8" t="s">
        <v>1006</v>
      </c>
      <c r="N155" s="8" t="s">
        <v>56</v>
      </c>
      <c r="O155" s="1185" t="s">
        <v>58</v>
      </c>
    </row>
    <row r="156" spans="1:176" ht="25.5">
      <c r="A156" s="8">
        <v>50</v>
      </c>
      <c r="B156" s="8" t="s">
        <v>53</v>
      </c>
      <c r="C156" s="8">
        <v>2947000</v>
      </c>
      <c r="D156" s="547" t="s">
        <v>1007</v>
      </c>
      <c r="E156" s="179" t="s">
        <v>122</v>
      </c>
      <c r="F156" s="179">
        <v>796</v>
      </c>
      <c r="G156" s="179" t="s">
        <v>37</v>
      </c>
      <c r="H156" s="179">
        <v>10</v>
      </c>
      <c r="I156" s="482">
        <v>75401000000</v>
      </c>
      <c r="J156" s="522" t="s">
        <v>886</v>
      </c>
      <c r="K156" s="241">
        <v>16008.45</v>
      </c>
      <c r="L156" s="8" t="s">
        <v>964</v>
      </c>
      <c r="M156" s="8" t="s">
        <v>1006</v>
      </c>
      <c r="N156" s="8" t="s">
        <v>56</v>
      </c>
      <c r="O156" s="1185" t="s">
        <v>58</v>
      </c>
    </row>
    <row r="157" spans="1:176" ht="25.5">
      <c r="A157" s="8">
        <v>6</v>
      </c>
      <c r="B157" s="8" t="s">
        <v>53</v>
      </c>
      <c r="C157" s="8">
        <v>2895000</v>
      </c>
      <c r="D157" s="239" t="s">
        <v>1008</v>
      </c>
      <c r="E157" s="179" t="s">
        <v>122</v>
      </c>
      <c r="F157" s="8" t="s">
        <v>1009</v>
      </c>
      <c r="G157" s="531" t="s">
        <v>1010</v>
      </c>
      <c r="H157" s="8" t="s">
        <v>1011</v>
      </c>
      <c r="I157" s="482">
        <v>75401000000</v>
      </c>
      <c r="J157" s="522" t="s">
        <v>886</v>
      </c>
      <c r="K157" s="241">
        <v>30304.78</v>
      </c>
      <c r="L157" s="8" t="s">
        <v>964</v>
      </c>
      <c r="M157" s="8" t="s">
        <v>971</v>
      </c>
      <c r="N157" s="8" t="s">
        <v>56</v>
      </c>
      <c r="O157" s="1185" t="s">
        <v>58</v>
      </c>
    </row>
    <row r="158" spans="1:176">
      <c r="A158" s="8">
        <v>99</v>
      </c>
      <c r="B158" s="8" t="s">
        <v>53</v>
      </c>
      <c r="C158" s="8">
        <v>2714000</v>
      </c>
      <c r="D158" s="239" t="s">
        <v>1012</v>
      </c>
      <c r="E158" s="179" t="s">
        <v>122</v>
      </c>
      <c r="F158" s="179">
        <v>796</v>
      </c>
      <c r="G158" s="179" t="s">
        <v>37</v>
      </c>
      <c r="H158" s="179">
        <v>4</v>
      </c>
      <c r="I158" s="482">
        <v>75401000000</v>
      </c>
      <c r="J158" s="522" t="s">
        <v>886</v>
      </c>
      <c r="K158" s="241">
        <v>2711.88</v>
      </c>
      <c r="L158" s="8" t="s">
        <v>964</v>
      </c>
      <c r="M158" s="8" t="s">
        <v>971</v>
      </c>
      <c r="N158" s="8" t="s">
        <v>56</v>
      </c>
      <c r="O158" s="1185" t="s">
        <v>58</v>
      </c>
    </row>
    <row r="159" spans="1:176">
      <c r="A159" s="8">
        <v>100</v>
      </c>
      <c r="B159" s="8" t="s">
        <v>53</v>
      </c>
      <c r="C159" s="8">
        <v>2714030</v>
      </c>
      <c r="D159" s="239" t="s">
        <v>1013</v>
      </c>
      <c r="E159" s="179" t="s">
        <v>122</v>
      </c>
      <c r="F159" s="179">
        <v>166</v>
      </c>
      <c r="G159" s="179" t="s">
        <v>45</v>
      </c>
      <c r="H159" s="179">
        <v>30</v>
      </c>
      <c r="I159" s="482">
        <v>75401000000</v>
      </c>
      <c r="J159" s="522" t="s">
        <v>886</v>
      </c>
      <c r="K159" s="241">
        <v>1118.7</v>
      </c>
      <c r="L159" s="476" t="s">
        <v>952</v>
      </c>
      <c r="M159" s="476" t="s">
        <v>952</v>
      </c>
      <c r="N159" s="8" t="s">
        <v>56</v>
      </c>
      <c r="O159" s="1185" t="s">
        <v>58</v>
      </c>
    </row>
    <row r="160" spans="1:176">
      <c r="A160" s="8">
        <v>94</v>
      </c>
      <c r="B160" s="8" t="s">
        <v>53</v>
      </c>
      <c r="C160" s="8">
        <v>2710000</v>
      </c>
      <c r="D160" s="59" t="s">
        <v>1014</v>
      </c>
      <c r="E160" s="179" t="s">
        <v>122</v>
      </c>
      <c r="F160" s="531">
        <v>163</v>
      </c>
      <c r="G160" s="531" t="s">
        <v>995</v>
      </c>
      <c r="H160" s="531">
        <v>1.3</v>
      </c>
      <c r="I160" s="482">
        <v>75401000000</v>
      </c>
      <c r="J160" s="522" t="s">
        <v>886</v>
      </c>
      <c r="K160" s="241">
        <v>42609.32</v>
      </c>
      <c r="L160" s="8" t="s">
        <v>964</v>
      </c>
      <c r="M160" s="8" t="s">
        <v>971</v>
      </c>
      <c r="N160" s="8" t="s">
        <v>56</v>
      </c>
      <c r="O160" s="1185" t="s">
        <v>58</v>
      </c>
    </row>
    <row r="161" spans="1:15" ht="25.5">
      <c r="A161" s="519">
        <v>68</v>
      </c>
      <c r="B161" s="8" t="s">
        <v>53</v>
      </c>
      <c r="C161" s="519" t="s">
        <v>912</v>
      </c>
      <c r="D161" s="521" t="s">
        <v>913</v>
      </c>
      <c r="E161" s="179" t="s">
        <v>122</v>
      </c>
      <c r="F161" s="520">
        <v>796</v>
      </c>
      <c r="G161" s="489" t="s">
        <v>37</v>
      </c>
      <c r="H161" s="519"/>
      <c r="I161" s="482">
        <v>75401000000</v>
      </c>
      <c r="J161" s="522" t="s">
        <v>886</v>
      </c>
      <c r="K161" s="241">
        <v>280000</v>
      </c>
      <c r="L161" s="8" t="s">
        <v>957</v>
      </c>
      <c r="M161" s="8" t="s">
        <v>964</v>
      </c>
      <c r="N161" s="527" t="s">
        <v>56</v>
      </c>
      <c r="O161" s="1185" t="s">
        <v>58</v>
      </c>
    </row>
    <row r="162" spans="1:15" ht="25.5">
      <c r="A162" s="519">
        <v>77</v>
      </c>
      <c r="B162" s="8" t="s">
        <v>53</v>
      </c>
      <c r="C162" s="519" t="s">
        <v>912</v>
      </c>
      <c r="D162" s="521" t="s">
        <v>913</v>
      </c>
      <c r="E162" s="179" t="s">
        <v>122</v>
      </c>
      <c r="F162" s="520">
        <v>796</v>
      </c>
      <c r="G162" s="489" t="s">
        <v>37</v>
      </c>
      <c r="H162" s="519"/>
      <c r="I162" s="482">
        <v>75401000000</v>
      </c>
      <c r="J162" s="522" t="s">
        <v>886</v>
      </c>
      <c r="K162" s="241">
        <v>764000</v>
      </c>
      <c r="L162" s="8" t="s">
        <v>957</v>
      </c>
      <c r="M162" s="8" t="s">
        <v>964</v>
      </c>
      <c r="N162" s="527" t="s">
        <v>56</v>
      </c>
      <c r="O162" s="1185" t="s">
        <v>58</v>
      </c>
    </row>
    <row r="163" spans="1:15" ht="25.5">
      <c r="A163" s="8">
        <v>26</v>
      </c>
      <c r="B163" s="8" t="s">
        <v>53</v>
      </c>
      <c r="C163" s="8">
        <v>3319020</v>
      </c>
      <c r="D163" s="239" t="s">
        <v>1019</v>
      </c>
      <c r="E163" s="179" t="s">
        <v>122</v>
      </c>
      <c r="F163" s="179">
        <v>796</v>
      </c>
      <c r="G163" s="179" t="s">
        <v>37</v>
      </c>
      <c r="H163" s="179">
        <v>22</v>
      </c>
      <c r="I163" s="482">
        <v>75401000000</v>
      </c>
      <c r="J163" s="522" t="s">
        <v>886</v>
      </c>
      <c r="K163" s="241">
        <v>6271.22</v>
      </c>
      <c r="L163" s="8" t="s">
        <v>964</v>
      </c>
      <c r="M163" s="8" t="s">
        <v>971</v>
      </c>
      <c r="N163" s="8" t="s">
        <v>56</v>
      </c>
      <c r="O163" s="1185" t="s">
        <v>58</v>
      </c>
    </row>
    <row r="164" spans="1:15">
      <c r="A164" s="8">
        <v>28</v>
      </c>
      <c r="B164" s="8" t="s">
        <v>53</v>
      </c>
      <c r="C164" s="8">
        <v>2893180</v>
      </c>
      <c r="D164" s="239" t="s">
        <v>1020</v>
      </c>
      <c r="E164" s="179" t="s">
        <v>122</v>
      </c>
      <c r="F164" s="179">
        <v>796</v>
      </c>
      <c r="G164" s="179" t="s">
        <v>37</v>
      </c>
      <c r="H164" s="179">
        <v>2</v>
      </c>
      <c r="I164" s="482">
        <v>75401000000</v>
      </c>
      <c r="J164" s="522" t="s">
        <v>886</v>
      </c>
      <c r="K164" s="241">
        <v>8305.08</v>
      </c>
      <c r="L164" s="8" t="s">
        <v>964</v>
      </c>
      <c r="M164" s="8" t="s">
        <v>971</v>
      </c>
      <c r="N164" s="8" t="s">
        <v>56</v>
      </c>
      <c r="O164" s="1185" t="s">
        <v>58</v>
      </c>
    </row>
    <row r="165" spans="1:15">
      <c r="A165" s="8">
        <v>10</v>
      </c>
      <c r="B165" s="8" t="s">
        <v>53</v>
      </c>
      <c r="C165" s="8">
        <v>2714030</v>
      </c>
      <c r="D165" s="239" t="s">
        <v>1013</v>
      </c>
      <c r="E165" s="179" t="s">
        <v>122</v>
      </c>
      <c r="F165" s="179">
        <v>166</v>
      </c>
      <c r="G165" s="179" t="s">
        <v>45</v>
      </c>
      <c r="H165" s="179">
        <v>31</v>
      </c>
      <c r="I165" s="482">
        <v>75401000000</v>
      </c>
      <c r="J165" s="522" t="s">
        <v>886</v>
      </c>
      <c r="K165" s="241">
        <v>1283.7</v>
      </c>
      <c r="L165" s="8" t="s">
        <v>964</v>
      </c>
      <c r="M165" s="8" t="s">
        <v>971</v>
      </c>
      <c r="N165" s="8" t="s">
        <v>56</v>
      </c>
      <c r="O165" s="1185" t="s">
        <v>58</v>
      </c>
    </row>
    <row r="166" spans="1:15">
      <c r="A166" s="8">
        <v>9</v>
      </c>
      <c r="B166" s="8" t="s">
        <v>53</v>
      </c>
      <c r="C166" s="8">
        <v>2714030</v>
      </c>
      <c r="D166" s="239" t="s">
        <v>1004</v>
      </c>
      <c r="E166" s="179" t="s">
        <v>122</v>
      </c>
      <c r="F166" s="179">
        <v>166</v>
      </c>
      <c r="G166" s="179" t="s">
        <v>45</v>
      </c>
      <c r="H166" s="179">
        <v>430.8</v>
      </c>
      <c r="I166" s="482">
        <v>75401000000</v>
      </c>
      <c r="J166" s="522" t="s">
        <v>886</v>
      </c>
      <c r="K166" s="241">
        <v>66201.649999999994</v>
      </c>
      <c r="L166" s="8" t="s">
        <v>964</v>
      </c>
      <c r="M166" s="8" t="s">
        <v>971</v>
      </c>
      <c r="N166" s="8" t="s">
        <v>56</v>
      </c>
      <c r="O166" s="1185" t="s">
        <v>58</v>
      </c>
    </row>
    <row r="167" spans="1:15" ht="15">
      <c r="A167" s="519">
        <v>75</v>
      </c>
      <c r="B167" s="8" t="s">
        <v>53</v>
      </c>
      <c r="C167" s="520">
        <v>7499090</v>
      </c>
      <c r="D167" s="521" t="s">
        <v>1021</v>
      </c>
      <c r="E167" s="179" t="s">
        <v>122</v>
      </c>
      <c r="F167" s="526">
        <v>796</v>
      </c>
      <c r="G167" s="210" t="s">
        <v>37</v>
      </c>
      <c r="H167" s="519"/>
      <c r="I167" s="482">
        <v>75401000000</v>
      </c>
      <c r="J167" s="522" t="s">
        <v>886</v>
      </c>
      <c r="K167" s="241">
        <v>200000</v>
      </c>
      <c r="L167" s="489" t="s">
        <v>951</v>
      </c>
      <c r="M167" s="522" t="s">
        <v>49</v>
      </c>
      <c r="N167" s="527" t="s">
        <v>56</v>
      </c>
      <c r="O167" s="1185" t="s">
        <v>58</v>
      </c>
    </row>
    <row r="168" spans="1:15" ht="15">
      <c r="A168" s="519">
        <v>76</v>
      </c>
      <c r="B168" s="8" t="s">
        <v>53</v>
      </c>
      <c r="C168" s="520">
        <v>5020000</v>
      </c>
      <c r="D168" s="521" t="s">
        <v>1022</v>
      </c>
      <c r="E168" s="179" t="s">
        <v>122</v>
      </c>
      <c r="F168" s="526">
        <v>796</v>
      </c>
      <c r="G168" s="210" t="s">
        <v>37</v>
      </c>
      <c r="H168" s="519"/>
      <c r="I168" s="482">
        <v>75401000000</v>
      </c>
      <c r="J168" s="522" t="s">
        <v>886</v>
      </c>
      <c r="K168" s="241">
        <v>1500</v>
      </c>
      <c r="L168" s="489" t="s">
        <v>951</v>
      </c>
      <c r="M168" s="522" t="s">
        <v>49</v>
      </c>
      <c r="N168" s="527" t="s">
        <v>56</v>
      </c>
      <c r="O168" s="1185" t="s">
        <v>58</v>
      </c>
    </row>
    <row r="169" spans="1:15" ht="15">
      <c r="A169" s="519">
        <v>78</v>
      </c>
      <c r="B169" s="8" t="s">
        <v>53</v>
      </c>
      <c r="C169" s="520">
        <v>8040020</v>
      </c>
      <c r="D169" s="521" t="s">
        <v>914</v>
      </c>
      <c r="E169" s="179" t="s">
        <v>122</v>
      </c>
      <c r="F169" s="519">
        <v>792</v>
      </c>
      <c r="G169" s="531" t="s">
        <v>51</v>
      </c>
      <c r="H169" s="519"/>
      <c r="I169" s="482">
        <v>75401000000</v>
      </c>
      <c r="J169" s="522" t="s">
        <v>886</v>
      </c>
      <c r="K169" s="241">
        <v>19700</v>
      </c>
      <c r="L169" s="8" t="s">
        <v>957</v>
      </c>
      <c r="M169" s="522" t="s">
        <v>49</v>
      </c>
      <c r="N169" s="527" t="s">
        <v>56</v>
      </c>
      <c r="O169" s="1185" t="s">
        <v>58</v>
      </c>
    </row>
    <row r="170" spans="1:15" ht="51">
      <c r="A170" s="519">
        <v>57</v>
      </c>
      <c r="B170" s="8" t="s">
        <v>53</v>
      </c>
      <c r="C170" s="520">
        <v>7423050</v>
      </c>
      <c r="D170" s="521" t="s">
        <v>1025</v>
      </c>
      <c r="E170" s="179" t="s">
        <v>122</v>
      </c>
      <c r="F170" s="526">
        <v>796</v>
      </c>
      <c r="G170" s="210" t="s">
        <v>37</v>
      </c>
      <c r="H170" s="519"/>
      <c r="I170" s="482">
        <v>75401000000</v>
      </c>
      <c r="J170" s="522" t="s">
        <v>886</v>
      </c>
      <c r="K170" s="241">
        <v>217500</v>
      </c>
      <c r="L170" s="8" t="s">
        <v>964</v>
      </c>
      <c r="M170" s="8" t="s">
        <v>1006</v>
      </c>
      <c r="N170" s="527" t="s">
        <v>56</v>
      </c>
      <c r="O170" s="1185" t="s">
        <v>58</v>
      </c>
    </row>
    <row r="171" spans="1:15" ht="15">
      <c r="A171" s="519">
        <v>44</v>
      </c>
      <c r="B171" s="8" t="s">
        <v>53</v>
      </c>
      <c r="C171" s="520">
        <v>1816000</v>
      </c>
      <c r="D171" s="521" t="s">
        <v>1026</v>
      </c>
      <c r="E171" s="179" t="s">
        <v>122</v>
      </c>
      <c r="F171" s="520">
        <v>796</v>
      </c>
      <c r="G171" s="489" t="s">
        <v>37</v>
      </c>
      <c r="H171" s="519">
        <v>1753</v>
      </c>
      <c r="I171" s="482">
        <v>75401000000</v>
      </c>
      <c r="J171" s="522" t="s">
        <v>886</v>
      </c>
      <c r="K171" s="241">
        <v>286399</v>
      </c>
      <c r="L171" s="8" t="s">
        <v>964</v>
      </c>
      <c r="M171" s="8" t="s">
        <v>971</v>
      </c>
      <c r="N171" s="527" t="s">
        <v>56</v>
      </c>
      <c r="O171" s="1213" t="s">
        <v>58</v>
      </c>
    </row>
    <row r="172" spans="1:15" ht="25.5">
      <c r="A172" s="8">
        <v>62</v>
      </c>
      <c r="B172" s="8" t="s">
        <v>53</v>
      </c>
      <c r="C172" s="8">
        <v>2519880</v>
      </c>
      <c r="D172" s="239" t="s">
        <v>1027</v>
      </c>
      <c r="E172" s="179" t="s">
        <v>122</v>
      </c>
      <c r="F172" s="179">
        <v>796</v>
      </c>
      <c r="G172" s="179" t="s">
        <v>37</v>
      </c>
      <c r="H172" s="179">
        <v>3</v>
      </c>
      <c r="I172" s="482">
        <v>75401000000</v>
      </c>
      <c r="J172" s="522" t="s">
        <v>886</v>
      </c>
      <c r="K172" s="241">
        <v>1728.81</v>
      </c>
      <c r="L172" s="8" t="s">
        <v>964</v>
      </c>
      <c r="M172" s="8" t="s">
        <v>971</v>
      </c>
      <c r="N172" s="8" t="s">
        <v>56</v>
      </c>
      <c r="O172" s="1185" t="s">
        <v>58</v>
      </c>
    </row>
    <row r="173" spans="1:15" ht="15">
      <c r="A173" s="519">
        <v>60</v>
      </c>
      <c r="B173" s="8" t="s">
        <v>53</v>
      </c>
      <c r="C173" s="520">
        <v>1816000</v>
      </c>
      <c r="D173" s="521" t="s">
        <v>1028</v>
      </c>
      <c r="E173" s="179" t="s">
        <v>122</v>
      </c>
      <c r="F173" s="520">
        <v>796</v>
      </c>
      <c r="G173" s="489" t="s">
        <v>37</v>
      </c>
      <c r="H173" s="519">
        <v>191</v>
      </c>
      <c r="I173" s="482">
        <v>75401000000</v>
      </c>
      <c r="J173" s="522" t="s">
        <v>886</v>
      </c>
      <c r="K173" s="241">
        <v>294569</v>
      </c>
      <c r="L173" s="8" t="s">
        <v>971</v>
      </c>
      <c r="M173" s="8" t="s">
        <v>1006</v>
      </c>
      <c r="N173" s="527" t="s">
        <v>56</v>
      </c>
      <c r="O173" s="1185" t="s">
        <v>58</v>
      </c>
    </row>
    <row r="174" spans="1:15" ht="15">
      <c r="A174" s="519">
        <v>59</v>
      </c>
      <c r="B174" s="8" t="s">
        <v>53</v>
      </c>
      <c r="C174" s="520">
        <v>2423960</v>
      </c>
      <c r="D174" s="521" t="s">
        <v>1029</v>
      </c>
      <c r="E174" s="179" t="s">
        <v>122</v>
      </c>
      <c r="F174" s="520">
        <v>796</v>
      </c>
      <c r="G174" s="489" t="s">
        <v>37</v>
      </c>
      <c r="H174" s="519"/>
      <c r="I174" s="482">
        <v>75401000000</v>
      </c>
      <c r="J174" s="522" t="s">
        <v>886</v>
      </c>
      <c r="K174" s="241">
        <v>18680</v>
      </c>
      <c r="L174" s="8" t="s">
        <v>964</v>
      </c>
      <c r="M174" s="8" t="s">
        <v>1006</v>
      </c>
      <c r="N174" s="527" t="s">
        <v>56</v>
      </c>
      <c r="O174" s="1185" t="s">
        <v>58</v>
      </c>
    </row>
    <row r="175" spans="1:15" ht="25.5">
      <c r="A175" s="519">
        <v>69</v>
      </c>
      <c r="B175" s="8" t="s">
        <v>53</v>
      </c>
      <c r="C175" s="520">
        <v>2424714</v>
      </c>
      <c r="D175" s="521" t="s">
        <v>1030</v>
      </c>
      <c r="E175" s="179" t="s">
        <v>122</v>
      </c>
      <c r="F175" s="520">
        <v>796</v>
      </c>
      <c r="G175" s="489" t="s">
        <v>37</v>
      </c>
      <c r="H175" s="519">
        <v>1044</v>
      </c>
      <c r="I175" s="482">
        <v>75401000000</v>
      </c>
      <c r="J175" s="522" t="s">
        <v>886</v>
      </c>
      <c r="K175" s="241">
        <v>49073</v>
      </c>
      <c r="L175" s="8" t="s">
        <v>964</v>
      </c>
      <c r="M175" s="8" t="s">
        <v>971</v>
      </c>
      <c r="N175" s="527" t="s">
        <v>56</v>
      </c>
      <c r="O175" s="1185" t="s">
        <v>58</v>
      </c>
    </row>
    <row r="176" spans="1:15" ht="25.5">
      <c r="A176" s="519">
        <v>61</v>
      </c>
      <c r="B176" s="8" t="s">
        <v>53</v>
      </c>
      <c r="C176" s="525">
        <v>2944020</v>
      </c>
      <c r="D176" s="521" t="s">
        <v>1031</v>
      </c>
      <c r="E176" s="179" t="s">
        <v>122</v>
      </c>
      <c r="F176" s="520">
        <v>796</v>
      </c>
      <c r="G176" s="489" t="s">
        <v>37</v>
      </c>
      <c r="H176" s="519">
        <v>82</v>
      </c>
      <c r="I176" s="482">
        <v>75401000000</v>
      </c>
      <c r="J176" s="522" t="s">
        <v>886</v>
      </c>
      <c r="K176" s="241">
        <v>68049</v>
      </c>
      <c r="L176" s="8" t="s">
        <v>971</v>
      </c>
      <c r="M176" s="522" t="s">
        <v>1032</v>
      </c>
      <c r="N176" s="527" t="s">
        <v>56</v>
      </c>
      <c r="O176" s="1185" t="s">
        <v>58</v>
      </c>
    </row>
    <row r="177" spans="1:15" ht="25.5">
      <c r="A177" s="519">
        <v>62</v>
      </c>
      <c r="B177" s="8" t="s">
        <v>53</v>
      </c>
      <c r="C177" s="179">
        <v>7492031</v>
      </c>
      <c r="D177" s="521" t="s">
        <v>1033</v>
      </c>
      <c r="E177" s="179" t="s">
        <v>122</v>
      </c>
      <c r="F177" s="526">
        <v>796</v>
      </c>
      <c r="G177" s="210" t="s">
        <v>37</v>
      </c>
      <c r="H177" s="519"/>
      <c r="I177" s="482">
        <v>75401000000</v>
      </c>
      <c r="J177" s="522" t="s">
        <v>886</v>
      </c>
      <c r="K177" s="241">
        <v>21186</v>
      </c>
      <c r="L177" s="8" t="s">
        <v>971</v>
      </c>
      <c r="M177" s="522" t="s">
        <v>1032</v>
      </c>
      <c r="N177" s="527" t="s">
        <v>56</v>
      </c>
      <c r="O177" s="1185" t="s">
        <v>58</v>
      </c>
    </row>
    <row r="178" spans="1:15" ht="25.5">
      <c r="A178" s="519">
        <v>63</v>
      </c>
      <c r="B178" s="8" t="s">
        <v>53</v>
      </c>
      <c r="C178" s="520">
        <v>2211354</v>
      </c>
      <c r="D178" s="521" t="s">
        <v>1034</v>
      </c>
      <c r="E178" s="179" t="s">
        <v>122</v>
      </c>
      <c r="F178" s="520">
        <v>796</v>
      </c>
      <c r="G178" s="489" t="s">
        <v>37</v>
      </c>
      <c r="H178" s="519">
        <v>467</v>
      </c>
      <c r="I178" s="482">
        <v>75401000000</v>
      </c>
      <c r="J178" s="522" t="s">
        <v>886</v>
      </c>
      <c r="K178" s="241">
        <v>86900</v>
      </c>
      <c r="L178" s="8" t="s">
        <v>971</v>
      </c>
      <c r="M178" s="522" t="s">
        <v>1032</v>
      </c>
      <c r="N178" s="527" t="s">
        <v>56</v>
      </c>
      <c r="O178" s="1185" t="s">
        <v>58</v>
      </c>
    </row>
    <row r="179" spans="1:15" ht="25.5">
      <c r="A179" s="519">
        <v>64</v>
      </c>
      <c r="B179" s="8" t="s">
        <v>53</v>
      </c>
      <c r="C179" s="520">
        <v>2211354</v>
      </c>
      <c r="D179" s="521" t="s">
        <v>1035</v>
      </c>
      <c r="E179" s="179" t="s">
        <v>122</v>
      </c>
      <c r="F179" s="520">
        <v>796</v>
      </c>
      <c r="G179" s="489" t="s">
        <v>37</v>
      </c>
      <c r="H179" s="519">
        <v>1052</v>
      </c>
      <c r="I179" s="482">
        <v>75401000000</v>
      </c>
      <c r="J179" s="522" t="s">
        <v>886</v>
      </c>
      <c r="K179" s="241">
        <v>212704</v>
      </c>
      <c r="L179" s="8" t="s">
        <v>971</v>
      </c>
      <c r="M179" s="522" t="s">
        <v>1032</v>
      </c>
      <c r="N179" s="527" t="s">
        <v>56</v>
      </c>
      <c r="O179" s="1185" t="s">
        <v>58</v>
      </c>
    </row>
    <row r="180" spans="1:15">
      <c r="A180" s="8">
        <v>107</v>
      </c>
      <c r="B180" s="8" t="s">
        <v>53</v>
      </c>
      <c r="C180" s="8">
        <v>3697000</v>
      </c>
      <c r="D180" s="239" t="s">
        <v>1036</v>
      </c>
      <c r="E180" s="179" t="s">
        <v>122</v>
      </c>
      <c r="F180" s="179">
        <v>796</v>
      </c>
      <c r="G180" s="531" t="s">
        <v>37</v>
      </c>
      <c r="H180" s="179">
        <v>145</v>
      </c>
      <c r="I180" s="482">
        <v>75401000000</v>
      </c>
      <c r="J180" s="522" t="s">
        <v>886</v>
      </c>
      <c r="K180" s="241">
        <f>1232.93+7161.14</f>
        <v>8394.07</v>
      </c>
      <c r="L180" s="8" t="s">
        <v>964</v>
      </c>
      <c r="M180" s="8" t="s">
        <v>971</v>
      </c>
      <c r="N180" s="8" t="s">
        <v>56</v>
      </c>
      <c r="O180" s="1185" t="s">
        <v>58</v>
      </c>
    </row>
    <row r="181" spans="1:15">
      <c r="A181" s="8">
        <v>18</v>
      </c>
      <c r="B181" s="8" t="s">
        <v>53</v>
      </c>
      <c r="C181" s="8">
        <v>3697000</v>
      </c>
      <c r="D181" s="239" t="s">
        <v>1036</v>
      </c>
      <c r="E181" s="179" t="s">
        <v>122</v>
      </c>
      <c r="F181" s="179">
        <v>796</v>
      </c>
      <c r="G181" s="179" t="s">
        <v>37</v>
      </c>
      <c r="H181" s="179">
        <v>170</v>
      </c>
      <c r="I181" s="482">
        <v>75401000000</v>
      </c>
      <c r="J181" s="522" t="s">
        <v>886</v>
      </c>
      <c r="K181" s="241">
        <f>4703.97+7415.32</f>
        <v>12119.29</v>
      </c>
      <c r="L181" s="8" t="s">
        <v>964</v>
      </c>
      <c r="M181" s="8" t="s">
        <v>971</v>
      </c>
      <c r="N181" s="8" t="s">
        <v>56</v>
      </c>
      <c r="O181" s="1185" t="s">
        <v>58</v>
      </c>
    </row>
    <row r="182" spans="1:15">
      <c r="A182" s="8">
        <v>56</v>
      </c>
      <c r="B182" s="8" t="s">
        <v>53</v>
      </c>
      <c r="C182" s="8">
        <v>3697000</v>
      </c>
      <c r="D182" s="239" t="s">
        <v>1036</v>
      </c>
      <c r="E182" s="179" t="s">
        <v>122</v>
      </c>
      <c r="F182" s="179">
        <v>796</v>
      </c>
      <c r="G182" s="179" t="s">
        <v>37</v>
      </c>
      <c r="H182" s="179">
        <v>231</v>
      </c>
      <c r="I182" s="482">
        <v>75401000000</v>
      </c>
      <c r="J182" s="522" t="s">
        <v>886</v>
      </c>
      <c r="K182" s="241">
        <f>2512.85+1228.73</f>
        <v>3741.58</v>
      </c>
      <c r="L182" s="8" t="s">
        <v>964</v>
      </c>
      <c r="M182" s="8" t="s">
        <v>971</v>
      </c>
      <c r="N182" s="8" t="s">
        <v>56</v>
      </c>
      <c r="O182" s="1185" t="s">
        <v>58</v>
      </c>
    </row>
    <row r="183" spans="1:15">
      <c r="A183" s="8">
        <v>111</v>
      </c>
      <c r="B183" s="8" t="s">
        <v>53</v>
      </c>
      <c r="C183" s="8">
        <v>2429000</v>
      </c>
      <c r="D183" s="239" t="s">
        <v>1037</v>
      </c>
      <c r="E183" s="179" t="s">
        <v>122</v>
      </c>
      <c r="F183" s="8" t="s">
        <v>998</v>
      </c>
      <c r="G183" s="8" t="s">
        <v>999</v>
      </c>
      <c r="H183" s="8" t="s">
        <v>1038</v>
      </c>
      <c r="I183" s="482">
        <v>75401000000</v>
      </c>
      <c r="J183" s="522" t="s">
        <v>886</v>
      </c>
      <c r="K183" s="241">
        <v>30276.97</v>
      </c>
      <c r="L183" s="8" t="s">
        <v>964</v>
      </c>
      <c r="M183" s="8" t="s">
        <v>964</v>
      </c>
      <c r="N183" s="8" t="s">
        <v>56</v>
      </c>
      <c r="O183" s="1185" t="s">
        <v>58</v>
      </c>
    </row>
    <row r="184" spans="1:15">
      <c r="A184" s="8">
        <v>59</v>
      </c>
      <c r="B184" s="8" t="s">
        <v>53</v>
      </c>
      <c r="C184" s="8">
        <v>2429000</v>
      </c>
      <c r="D184" s="239" t="s">
        <v>1039</v>
      </c>
      <c r="E184" s="179" t="s">
        <v>122</v>
      </c>
      <c r="F184" s="8" t="s">
        <v>998</v>
      </c>
      <c r="G184" s="8" t="s">
        <v>999</v>
      </c>
      <c r="H184" s="8" t="s">
        <v>1040</v>
      </c>
      <c r="I184" s="482">
        <v>75401000000</v>
      </c>
      <c r="J184" s="522" t="s">
        <v>886</v>
      </c>
      <c r="K184" s="241">
        <v>68397.570000000007</v>
      </c>
      <c r="L184" s="8" t="s">
        <v>964</v>
      </c>
      <c r="M184" s="8" t="s">
        <v>971</v>
      </c>
      <c r="N184" s="8" t="s">
        <v>56</v>
      </c>
      <c r="O184" s="1185" t="s">
        <v>58</v>
      </c>
    </row>
    <row r="185" spans="1:15">
      <c r="A185" s="8">
        <v>23</v>
      </c>
      <c r="B185" s="8" t="s">
        <v>53</v>
      </c>
      <c r="C185" s="8">
        <v>2429000</v>
      </c>
      <c r="D185" s="239" t="s">
        <v>1039</v>
      </c>
      <c r="E185" s="179" t="s">
        <v>122</v>
      </c>
      <c r="F185" s="8" t="s">
        <v>998</v>
      </c>
      <c r="G185" s="8" t="s">
        <v>999</v>
      </c>
      <c r="H185" s="8" t="s">
        <v>1041</v>
      </c>
      <c r="I185" s="482">
        <v>75401000000</v>
      </c>
      <c r="J185" s="522" t="s">
        <v>886</v>
      </c>
      <c r="K185" s="241">
        <v>5997.89</v>
      </c>
      <c r="L185" s="8" t="s">
        <v>964</v>
      </c>
      <c r="M185" s="8" t="s">
        <v>971</v>
      </c>
      <c r="N185" s="8" t="s">
        <v>56</v>
      </c>
      <c r="O185" s="1185" t="s">
        <v>58</v>
      </c>
    </row>
    <row r="186" spans="1:15">
      <c r="A186" s="8">
        <v>112</v>
      </c>
      <c r="B186" s="8" t="s">
        <v>53</v>
      </c>
      <c r="C186" s="8">
        <v>2424000</v>
      </c>
      <c r="D186" s="239" t="s">
        <v>1042</v>
      </c>
      <c r="E186" s="179" t="s">
        <v>122</v>
      </c>
      <c r="F186" s="8" t="s">
        <v>998</v>
      </c>
      <c r="G186" s="8" t="s">
        <v>999</v>
      </c>
      <c r="H186" s="8" t="s">
        <v>1043</v>
      </c>
      <c r="I186" s="482">
        <v>75401000000</v>
      </c>
      <c r="J186" s="522" t="s">
        <v>886</v>
      </c>
      <c r="K186" s="241">
        <v>13983.3</v>
      </c>
      <c r="L186" s="8" t="s">
        <v>964</v>
      </c>
      <c r="M186" s="8" t="s">
        <v>964</v>
      </c>
      <c r="N186" s="8" t="s">
        <v>56</v>
      </c>
      <c r="O186" s="1185" t="s">
        <v>58</v>
      </c>
    </row>
    <row r="187" spans="1:15">
      <c r="A187" s="8">
        <v>25</v>
      </c>
      <c r="B187" s="8" t="s">
        <v>53</v>
      </c>
      <c r="C187" s="8">
        <v>2424000</v>
      </c>
      <c r="D187" s="239" t="s">
        <v>1042</v>
      </c>
      <c r="E187" s="179" t="s">
        <v>122</v>
      </c>
      <c r="F187" s="8" t="s">
        <v>998</v>
      </c>
      <c r="G187" s="8" t="s">
        <v>999</v>
      </c>
      <c r="H187" s="8" t="s">
        <v>1043</v>
      </c>
      <c r="I187" s="482">
        <v>75401000000</v>
      </c>
      <c r="J187" s="522" t="s">
        <v>886</v>
      </c>
      <c r="K187" s="241">
        <v>13983.3</v>
      </c>
      <c r="L187" s="8" t="s">
        <v>964</v>
      </c>
      <c r="M187" s="8" t="s">
        <v>971</v>
      </c>
      <c r="N187" s="8" t="s">
        <v>56</v>
      </c>
      <c r="O187" s="1185" t="s">
        <v>58</v>
      </c>
    </row>
    <row r="188" spans="1:15">
      <c r="A188" s="8">
        <v>61</v>
      </c>
      <c r="B188" s="8" t="s">
        <v>53</v>
      </c>
      <c r="C188" s="8">
        <v>2812010</v>
      </c>
      <c r="D188" s="479" t="s">
        <v>1044</v>
      </c>
      <c r="E188" s="179" t="s">
        <v>122</v>
      </c>
      <c r="F188" s="179">
        <v>796</v>
      </c>
      <c r="G188" s="179" t="s">
        <v>37</v>
      </c>
      <c r="H188" s="179">
        <v>4</v>
      </c>
      <c r="I188" s="482">
        <v>75401000000</v>
      </c>
      <c r="J188" s="522" t="s">
        <v>886</v>
      </c>
      <c r="K188" s="241">
        <v>3050.84</v>
      </c>
      <c r="L188" s="8" t="s">
        <v>971</v>
      </c>
      <c r="M188" s="8" t="s">
        <v>1006</v>
      </c>
      <c r="N188" s="8" t="s">
        <v>56</v>
      </c>
      <c r="O188" s="1185" t="s">
        <v>58</v>
      </c>
    </row>
    <row r="189" spans="1:15" ht="25.5">
      <c r="A189" s="519">
        <v>16</v>
      </c>
      <c r="B189" s="8" t="s">
        <v>53</v>
      </c>
      <c r="C189" s="520">
        <v>3312040</v>
      </c>
      <c r="D189" s="521" t="s">
        <v>1045</v>
      </c>
      <c r="E189" s="179" t="s">
        <v>122</v>
      </c>
      <c r="F189" s="526">
        <v>796</v>
      </c>
      <c r="G189" s="210" t="s">
        <v>37</v>
      </c>
      <c r="H189" s="519"/>
      <c r="I189" s="482">
        <v>75401000000</v>
      </c>
      <c r="J189" s="522" t="s">
        <v>886</v>
      </c>
      <c r="K189" s="241">
        <v>380000</v>
      </c>
      <c r="L189" s="8" t="s">
        <v>964</v>
      </c>
      <c r="M189" s="8" t="s">
        <v>971</v>
      </c>
      <c r="N189" s="527" t="s">
        <v>56</v>
      </c>
      <c r="O189" s="1185" t="s">
        <v>58</v>
      </c>
    </row>
    <row r="190" spans="1:15">
      <c r="A190" s="8">
        <v>33</v>
      </c>
      <c r="B190" s="8" t="s">
        <v>53</v>
      </c>
      <c r="C190" s="179">
        <v>3020000</v>
      </c>
      <c r="D190" s="239" t="s">
        <v>1046</v>
      </c>
      <c r="E190" s="179" t="s">
        <v>122</v>
      </c>
      <c r="F190" s="179">
        <v>796</v>
      </c>
      <c r="G190" s="179" t="s">
        <v>37</v>
      </c>
      <c r="H190" s="179">
        <v>4</v>
      </c>
      <c r="I190" s="482">
        <v>75401000000</v>
      </c>
      <c r="J190" s="522" t="s">
        <v>886</v>
      </c>
      <c r="K190" s="241">
        <v>188136</v>
      </c>
      <c r="L190" s="8" t="s">
        <v>964</v>
      </c>
      <c r="M190" s="8" t="s">
        <v>964</v>
      </c>
      <c r="N190" s="8" t="s">
        <v>56</v>
      </c>
      <c r="O190" s="1185" t="s">
        <v>58</v>
      </c>
    </row>
    <row r="191" spans="1:15">
      <c r="A191" s="8">
        <v>34</v>
      </c>
      <c r="B191" s="8" t="s">
        <v>53</v>
      </c>
      <c r="C191" s="8">
        <v>2944190</v>
      </c>
      <c r="D191" s="239" t="s">
        <v>1047</v>
      </c>
      <c r="E191" s="179" t="s">
        <v>122</v>
      </c>
      <c r="F191" s="179">
        <v>796</v>
      </c>
      <c r="G191" s="179" t="s">
        <v>37</v>
      </c>
      <c r="H191" s="179">
        <v>1</v>
      </c>
      <c r="I191" s="482">
        <v>75401000000</v>
      </c>
      <c r="J191" s="522" t="s">
        <v>886</v>
      </c>
      <c r="K191" s="241">
        <v>437288</v>
      </c>
      <c r="L191" s="8" t="s">
        <v>964</v>
      </c>
      <c r="M191" s="8" t="s">
        <v>971</v>
      </c>
      <c r="N191" s="8" t="s">
        <v>56</v>
      </c>
      <c r="O191" s="1185" t="s">
        <v>58</v>
      </c>
    </row>
    <row r="192" spans="1:15" ht="51">
      <c r="A192" s="8">
        <v>39</v>
      </c>
      <c r="B192" s="8" t="s">
        <v>53</v>
      </c>
      <c r="C192" s="8">
        <v>4530050</v>
      </c>
      <c r="D192" s="239" t="s">
        <v>1055</v>
      </c>
      <c r="E192" s="8" t="s">
        <v>1053</v>
      </c>
      <c r="F192" s="179">
        <v>796</v>
      </c>
      <c r="G192" s="8" t="s">
        <v>37</v>
      </c>
      <c r="H192" s="179">
        <v>2</v>
      </c>
      <c r="I192" s="482">
        <v>75401000000</v>
      </c>
      <c r="J192" s="522" t="s">
        <v>886</v>
      </c>
      <c r="K192" s="241">
        <v>1563000</v>
      </c>
      <c r="L192" s="8" t="s">
        <v>971</v>
      </c>
      <c r="M192" s="8" t="s">
        <v>1054</v>
      </c>
      <c r="N192" s="8" t="s">
        <v>56</v>
      </c>
      <c r="O192" s="8" t="s">
        <v>58</v>
      </c>
    </row>
    <row r="193" spans="1:15" ht="38.25">
      <c r="A193" s="8">
        <v>48</v>
      </c>
      <c r="B193" s="8" t="s">
        <v>53</v>
      </c>
      <c r="C193" s="8">
        <v>4530050</v>
      </c>
      <c r="D193" s="479" t="s">
        <v>1056</v>
      </c>
      <c r="E193" s="179" t="s">
        <v>122</v>
      </c>
      <c r="F193" s="179">
        <v>796</v>
      </c>
      <c r="G193" s="8" t="s">
        <v>37</v>
      </c>
      <c r="H193" s="179">
        <v>1</v>
      </c>
      <c r="I193" s="482">
        <v>75401000000</v>
      </c>
      <c r="J193" s="522" t="s">
        <v>886</v>
      </c>
      <c r="K193" s="241">
        <v>17000</v>
      </c>
      <c r="L193" s="8" t="s">
        <v>964</v>
      </c>
      <c r="M193" s="8" t="s">
        <v>1057</v>
      </c>
      <c r="N193" s="8" t="s">
        <v>56</v>
      </c>
      <c r="O193" s="8" t="s">
        <v>58</v>
      </c>
    </row>
    <row r="194" spans="1:15" ht="38.25">
      <c r="A194" s="519"/>
      <c r="B194" s="8" t="s">
        <v>53</v>
      </c>
      <c r="C194" s="8">
        <v>4530050</v>
      </c>
      <c r="D194" s="521" t="s">
        <v>1058</v>
      </c>
      <c r="E194" s="179" t="s">
        <v>122</v>
      </c>
      <c r="F194" s="520">
        <v>796</v>
      </c>
      <c r="G194" s="489" t="s">
        <v>37</v>
      </c>
      <c r="H194" s="519">
        <v>1</v>
      </c>
      <c r="I194" s="482">
        <v>75401000000</v>
      </c>
      <c r="J194" s="522" t="s">
        <v>886</v>
      </c>
      <c r="K194" s="241">
        <v>46000</v>
      </c>
      <c r="L194" s="489"/>
      <c r="M194" s="522">
        <v>41609</v>
      </c>
      <c r="N194" s="527" t="s">
        <v>56</v>
      </c>
      <c r="O194" s="8" t="s">
        <v>58</v>
      </c>
    </row>
    <row r="195" spans="1:15" ht="38.25">
      <c r="A195" s="1184"/>
      <c r="B195" s="1185" t="s">
        <v>53</v>
      </c>
      <c r="C195" s="1185">
        <v>4530050</v>
      </c>
      <c r="D195" s="1195" t="s">
        <v>1059</v>
      </c>
      <c r="E195" s="1188" t="s">
        <v>122</v>
      </c>
      <c r="F195" s="1186">
        <v>796</v>
      </c>
      <c r="G195" s="1189" t="s">
        <v>37</v>
      </c>
      <c r="H195" s="1184">
        <v>1</v>
      </c>
      <c r="I195" s="1190">
        <v>75401000000</v>
      </c>
      <c r="J195" s="27" t="s">
        <v>886</v>
      </c>
      <c r="K195" s="241">
        <v>12737000</v>
      </c>
      <c r="L195" s="1189" t="s">
        <v>957</v>
      </c>
      <c r="M195" s="27" t="s">
        <v>1060</v>
      </c>
      <c r="N195" s="1191" t="s">
        <v>56</v>
      </c>
      <c r="O195" s="1185" t="s">
        <v>58</v>
      </c>
    </row>
    <row r="196" spans="1:15" ht="38.25">
      <c r="A196" s="8">
        <v>64</v>
      </c>
      <c r="B196" s="8" t="s">
        <v>53</v>
      </c>
      <c r="C196" s="8">
        <v>4560000</v>
      </c>
      <c r="D196" s="239" t="s">
        <v>1063</v>
      </c>
      <c r="E196" s="179" t="s">
        <v>122</v>
      </c>
      <c r="F196" s="179">
        <v>796</v>
      </c>
      <c r="G196" s="8" t="s">
        <v>37</v>
      </c>
      <c r="H196" s="179">
        <v>4</v>
      </c>
      <c r="I196" s="482">
        <v>75401000000</v>
      </c>
      <c r="J196" s="522" t="s">
        <v>886</v>
      </c>
      <c r="K196" s="241">
        <v>1388983</v>
      </c>
      <c r="L196" s="8" t="s">
        <v>964</v>
      </c>
      <c r="M196" s="8" t="s">
        <v>1064</v>
      </c>
      <c r="N196" s="8" t="s">
        <v>56</v>
      </c>
      <c r="O196" s="8" t="s">
        <v>58</v>
      </c>
    </row>
    <row r="197" spans="1:15" ht="25.5">
      <c r="A197" s="8">
        <v>66</v>
      </c>
      <c r="B197" s="8" t="s">
        <v>53</v>
      </c>
      <c r="C197" s="8">
        <v>4521012</v>
      </c>
      <c r="D197" s="239" t="s">
        <v>1066</v>
      </c>
      <c r="E197" s="179" t="s">
        <v>122</v>
      </c>
      <c r="F197" s="179">
        <v>796</v>
      </c>
      <c r="G197" s="831" t="s">
        <v>37</v>
      </c>
      <c r="H197" s="548">
        <v>4</v>
      </c>
      <c r="I197" s="482">
        <v>75401000000</v>
      </c>
      <c r="J197" s="522" t="s">
        <v>886</v>
      </c>
      <c r="K197" s="241">
        <v>5594068</v>
      </c>
      <c r="L197" s="8" t="s">
        <v>971</v>
      </c>
      <c r="M197" s="476" t="s">
        <v>1054</v>
      </c>
      <c r="N197" s="8" t="s">
        <v>56</v>
      </c>
      <c r="O197" s="8" t="s">
        <v>58</v>
      </c>
    </row>
    <row r="198" spans="1:15" ht="25.5">
      <c r="A198" s="8">
        <v>67</v>
      </c>
      <c r="B198" s="8" t="s">
        <v>53</v>
      </c>
      <c r="C198" s="8">
        <v>4530050</v>
      </c>
      <c r="D198" s="239" t="s">
        <v>1067</v>
      </c>
      <c r="E198" s="179" t="s">
        <v>122</v>
      </c>
      <c r="F198" s="179">
        <v>839</v>
      </c>
      <c r="G198" s="179" t="s">
        <v>454</v>
      </c>
      <c r="H198" s="179">
        <v>2</v>
      </c>
      <c r="I198" s="482">
        <v>75401000000</v>
      </c>
      <c r="J198" s="522" t="s">
        <v>886</v>
      </c>
      <c r="K198" s="241">
        <v>522881</v>
      </c>
      <c r="L198" s="8" t="s">
        <v>957</v>
      </c>
      <c r="M198" s="8" t="s">
        <v>1057</v>
      </c>
      <c r="N198" s="8" t="s">
        <v>56</v>
      </c>
      <c r="O198" s="8" t="s">
        <v>58</v>
      </c>
    </row>
    <row r="199" spans="1:15" ht="38.25">
      <c r="A199" s="8">
        <v>68</v>
      </c>
      <c r="B199" s="8" t="s">
        <v>53</v>
      </c>
      <c r="C199" s="8">
        <v>4530050</v>
      </c>
      <c r="D199" s="239" t="s">
        <v>1068</v>
      </c>
      <c r="E199" s="179" t="s">
        <v>122</v>
      </c>
      <c r="F199" s="179">
        <v>796</v>
      </c>
      <c r="G199" s="179" t="s">
        <v>37</v>
      </c>
      <c r="H199" s="179">
        <v>3</v>
      </c>
      <c r="I199" s="482">
        <v>75401000000</v>
      </c>
      <c r="J199" s="522" t="s">
        <v>886</v>
      </c>
      <c r="K199" s="241">
        <v>1144068</v>
      </c>
      <c r="L199" s="476">
        <v>41487</v>
      </c>
      <c r="M199" s="8" t="s">
        <v>1064</v>
      </c>
      <c r="N199" s="8" t="s">
        <v>56</v>
      </c>
      <c r="O199" s="8" t="s">
        <v>58</v>
      </c>
    </row>
    <row r="200" spans="1:15" ht="38.25">
      <c r="A200" s="8">
        <v>70</v>
      </c>
      <c r="B200" s="8" t="s">
        <v>53</v>
      </c>
      <c r="C200" s="8">
        <v>4530050</v>
      </c>
      <c r="D200" s="239" t="s">
        <v>1069</v>
      </c>
      <c r="E200" s="8" t="s">
        <v>1053</v>
      </c>
      <c r="F200" s="179">
        <v>839</v>
      </c>
      <c r="G200" s="179" t="s">
        <v>454</v>
      </c>
      <c r="H200" s="179">
        <v>6</v>
      </c>
      <c r="I200" s="482">
        <v>75401000000</v>
      </c>
      <c r="J200" s="522" t="s">
        <v>886</v>
      </c>
      <c r="K200" s="241">
        <v>1122881</v>
      </c>
      <c r="L200" s="8" t="s">
        <v>964</v>
      </c>
      <c r="M200" s="8" t="s">
        <v>1064</v>
      </c>
      <c r="N200" s="8" t="s">
        <v>56</v>
      </c>
      <c r="O200" s="8" t="s">
        <v>58</v>
      </c>
    </row>
    <row r="201" spans="1:15" ht="25.5">
      <c r="A201" s="520">
        <v>72</v>
      </c>
      <c r="B201" s="179" t="s">
        <v>53</v>
      </c>
      <c r="C201" s="179">
        <v>4560000</v>
      </c>
      <c r="D201" s="547" t="s">
        <v>1071</v>
      </c>
      <c r="E201" s="179" t="s">
        <v>122</v>
      </c>
      <c r="F201" s="179">
        <v>796</v>
      </c>
      <c r="G201" s="179" t="s">
        <v>37</v>
      </c>
      <c r="H201" s="179">
        <v>48</v>
      </c>
      <c r="I201" s="482">
        <v>75401000000</v>
      </c>
      <c r="J201" s="522" t="s">
        <v>886</v>
      </c>
      <c r="K201" s="241">
        <v>1500000</v>
      </c>
      <c r="L201" s="179"/>
      <c r="M201" s="522" t="s">
        <v>49</v>
      </c>
      <c r="N201" s="527" t="s">
        <v>56</v>
      </c>
      <c r="O201" s="179" t="s">
        <v>58</v>
      </c>
    </row>
    <row r="202" spans="1:15" ht="25.5">
      <c r="A202" s="519">
        <v>73</v>
      </c>
      <c r="B202" s="8" t="s">
        <v>53</v>
      </c>
      <c r="C202" s="8">
        <v>4560000</v>
      </c>
      <c r="D202" s="477" t="s">
        <v>1072</v>
      </c>
      <c r="E202" s="179" t="s">
        <v>122</v>
      </c>
      <c r="F202" s="179">
        <v>796</v>
      </c>
      <c r="G202" s="8" t="s">
        <v>37</v>
      </c>
      <c r="H202" s="179">
        <v>1</v>
      </c>
      <c r="I202" s="482">
        <v>75401000000</v>
      </c>
      <c r="J202" s="522" t="s">
        <v>886</v>
      </c>
      <c r="K202" s="241">
        <v>331000</v>
      </c>
      <c r="L202" s="8" t="s">
        <v>686</v>
      </c>
      <c r="M202" s="522">
        <v>41579</v>
      </c>
      <c r="N202" s="527" t="s">
        <v>56</v>
      </c>
      <c r="O202" s="8" t="s">
        <v>58</v>
      </c>
    </row>
    <row r="203" spans="1:15">
      <c r="A203" s="8">
        <v>41</v>
      </c>
      <c r="B203" s="8" t="s">
        <v>53</v>
      </c>
      <c r="C203" s="8">
        <v>9434000</v>
      </c>
      <c r="D203" s="550" t="s">
        <v>1073</v>
      </c>
      <c r="E203" s="179" t="s">
        <v>122</v>
      </c>
      <c r="F203" s="179">
        <v>796</v>
      </c>
      <c r="G203" s="551" t="s">
        <v>46</v>
      </c>
      <c r="H203" s="551">
        <v>52</v>
      </c>
      <c r="I203" s="482">
        <v>75401000000</v>
      </c>
      <c r="J203" s="522" t="s">
        <v>886</v>
      </c>
      <c r="K203" s="241">
        <v>2059000</v>
      </c>
      <c r="L203" s="8" t="s">
        <v>957</v>
      </c>
      <c r="M203" s="8" t="s">
        <v>971</v>
      </c>
      <c r="N203" s="8" t="s">
        <v>56</v>
      </c>
      <c r="O203" s="1185" t="s">
        <v>58</v>
      </c>
    </row>
    <row r="204" spans="1:15">
      <c r="A204" s="8">
        <v>42</v>
      </c>
      <c r="B204" s="8" t="s">
        <v>53</v>
      </c>
      <c r="C204" s="8">
        <v>9434000</v>
      </c>
      <c r="D204" s="550" t="s">
        <v>1074</v>
      </c>
      <c r="E204" s="179" t="s">
        <v>122</v>
      </c>
      <c r="F204" s="179">
        <v>796</v>
      </c>
      <c r="G204" s="551" t="s">
        <v>46</v>
      </c>
      <c r="H204" s="551">
        <v>64</v>
      </c>
      <c r="I204" s="482">
        <v>75401000000</v>
      </c>
      <c r="J204" s="522" t="s">
        <v>886</v>
      </c>
      <c r="K204" s="241">
        <v>384000</v>
      </c>
      <c r="L204" s="8" t="s">
        <v>957</v>
      </c>
      <c r="M204" s="8" t="s">
        <v>971</v>
      </c>
      <c r="N204" s="8" t="s">
        <v>56</v>
      </c>
      <c r="O204" s="1185" t="s">
        <v>58</v>
      </c>
    </row>
    <row r="205" spans="1:15">
      <c r="A205" s="8">
        <v>43</v>
      </c>
      <c r="B205" s="8" t="s">
        <v>53</v>
      </c>
      <c r="C205" s="8">
        <v>9434000</v>
      </c>
      <c r="D205" s="550" t="s">
        <v>1075</v>
      </c>
      <c r="E205" s="179" t="s">
        <v>122</v>
      </c>
      <c r="F205" s="179">
        <v>796</v>
      </c>
      <c r="G205" s="551" t="s">
        <v>46</v>
      </c>
      <c r="H205" s="551">
        <v>26</v>
      </c>
      <c r="I205" s="482">
        <v>75401000000</v>
      </c>
      <c r="J205" s="522" t="s">
        <v>886</v>
      </c>
      <c r="K205" s="241">
        <v>156000</v>
      </c>
      <c r="L205" s="8" t="s">
        <v>957</v>
      </c>
      <c r="M205" s="8" t="s">
        <v>971</v>
      </c>
      <c r="N205" s="8" t="s">
        <v>56</v>
      </c>
      <c r="O205" s="1185" t="s">
        <v>58</v>
      </c>
    </row>
    <row r="206" spans="1:15">
      <c r="A206" s="8">
        <v>44</v>
      </c>
      <c r="B206" s="8" t="s">
        <v>53</v>
      </c>
      <c r="C206" s="8">
        <v>9434000</v>
      </c>
      <c r="D206" s="552" t="s">
        <v>1076</v>
      </c>
      <c r="E206" s="179" t="s">
        <v>122</v>
      </c>
      <c r="F206" s="179">
        <v>796</v>
      </c>
      <c r="G206" s="551" t="s">
        <v>1077</v>
      </c>
      <c r="H206" s="551">
        <v>57</v>
      </c>
      <c r="I206" s="482">
        <v>75401000000</v>
      </c>
      <c r="J206" s="522" t="s">
        <v>886</v>
      </c>
      <c r="K206" s="241">
        <v>1331000</v>
      </c>
      <c r="L206" s="8" t="s">
        <v>957</v>
      </c>
      <c r="M206" s="8" t="s">
        <v>971</v>
      </c>
      <c r="N206" s="8" t="s">
        <v>56</v>
      </c>
      <c r="O206" s="1185" t="s">
        <v>58</v>
      </c>
    </row>
    <row r="207" spans="1:15">
      <c r="A207" s="8">
        <v>45</v>
      </c>
      <c r="B207" s="8" t="s">
        <v>53</v>
      </c>
      <c r="C207" s="8">
        <v>9434000</v>
      </c>
      <c r="D207" s="552" t="s">
        <v>1078</v>
      </c>
      <c r="E207" s="179" t="s">
        <v>122</v>
      </c>
      <c r="F207" s="179">
        <v>796</v>
      </c>
      <c r="G207" s="551" t="s">
        <v>1077</v>
      </c>
      <c r="H207" s="551">
        <v>28</v>
      </c>
      <c r="I207" s="482">
        <v>75401000000</v>
      </c>
      <c r="J207" s="522" t="s">
        <v>886</v>
      </c>
      <c r="K207" s="241">
        <v>526000</v>
      </c>
      <c r="L207" s="8" t="s">
        <v>957</v>
      </c>
      <c r="M207" s="8" t="s">
        <v>971</v>
      </c>
      <c r="N207" s="8" t="s">
        <v>56</v>
      </c>
      <c r="O207" s="1185" t="s">
        <v>58</v>
      </c>
    </row>
    <row r="208" spans="1:15">
      <c r="A208" s="8">
        <v>46</v>
      </c>
      <c r="B208" s="8" t="s">
        <v>53</v>
      </c>
      <c r="C208" s="8">
        <v>9434000</v>
      </c>
      <c r="D208" s="550" t="s">
        <v>1074</v>
      </c>
      <c r="E208" s="179" t="s">
        <v>122</v>
      </c>
      <c r="F208" s="179">
        <v>796</v>
      </c>
      <c r="G208" s="551" t="s">
        <v>1077</v>
      </c>
      <c r="H208" s="551">
        <v>20</v>
      </c>
      <c r="I208" s="482">
        <v>75401000000</v>
      </c>
      <c r="J208" s="522" t="s">
        <v>886</v>
      </c>
      <c r="K208" s="241">
        <v>120000</v>
      </c>
      <c r="L208" s="8" t="s">
        <v>957</v>
      </c>
      <c r="M208" s="8" t="s">
        <v>971</v>
      </c>
      <c r="N208" s="8" t="s">
        <v>56</v>
      </c>
      <c r="O208" s="1185" t="s">
        <v>58</v>
      </c>
    </row>
    <row r="209" spans="1:15">
      <c r="A209" s="8">
        <v>47</v>
      </c>
      <c r="B209" s="8" t="s">
        <v>53</v>
      </c>
      <c r="C209" s="8">
        <v>9434000</v>
      </c>
      <c r="D209" s="550" t="s">
        <v>1075</v>
      </c>
      <c r="E209" s="179" t="s">
        <v>122</v>
      </c>
      <c r="F209" s="179">
        <v>796</v>
      </c>
      <c r="G209" s="551" t="s">
        <v>1077</v>
      </c>
      <c r="H209" s="551">
        <v>3</v>
      </c>
      <c r="I209" s="482">
        <v>75401000000</v>
      </c>
      <c r="J209" s="522" t="s">
        <v>886</v>
      </c>
      <c r="K209" s="241">
        <v>18000</v>
      </c>
      <c r="L209" s="8" t="s">
        <v>957</v>
      </c>
      <c r="M209" s="8" t="s">
        <v>971</v>
      </c>
      <c r="N209" s="8" t="s">
        <v>56</v>
      </c>
      <c r="O209" s="1185" t="s">
        <v>58</v>
      </c>
    </row>
    <row r="210" spans="1:15">
      <c r="A210" s="8">
        <v>72</v>
      </c>
      <c r="B210" s="8" t="s">
        <v>53</v>
      </c>
      <c r="C210" s="8">
        <v>9434000</v>
      </c>
      <c r="D210" s="552" t="s">
        <v>1079</v>
      </c>
      <c r="E210" s="179" t="s">
        <v>122</v>
      </c>
      <c r="F210" s="179">
        <v>796</v>
      </c>
      <c r="G210" s="549" t="s">
        <v>46</v>
      </c>
      <c r="H210" s="549">
        <v>2</v>
      </c>
      <c r="I210" s="482">
        <v>75401000000</v>
      </c>
      <c r="J210" s="522" t="s">
        <v>886</v>
      </c>
      <c r="K210" s="241">
        <v>84000</v>
      </c>
      <c r="L210" s="8" t="s">
        <v>957</v>
      </c>
      <c r="M210" s="8" t="s">
        <v>971</v>
      </c>
      <c r="N210" s="8" t="s">
        <v>56</v>
      </c>
      <c r="O210" s="1185" t="s">
        <v>58</v>
      </c>
    </row>
    <row r="211" spans="1:15">
      <c r="A211" s="8">
        <v>73</v>
      </c>
      <c r="B211" s="8" t="s">
        <v>53</v>
      </c>
      <c r="C211" s="8">
        <v>9434000</v>
      </c>
      <c r="D211" s="552" t="s">
        <v>1080</v>
      </c>
      <c r="E211" s="179" t="s">
        <v>122</v>
      </c>
      <c r="F211" s="179">
        <v>796</v>
      </c>
      <c r="G211" s="549" t="s">
        <v>46</v>
      </c>
      <c r="H211" s="549">
        <v>2</v>
      </c>
      <c r="I211" s="482">
        <v>75401000000</v>
      </c>
      <c r="J211" s="522" t="s">
        <v>886</v>
      </c>
      <c r="K211" s="241">
        <v>544000</v>
      </c>
      <c r="L211" s="8" t="s">
        <v>957</v>
      </c>
      <c r="M211" s="8" t="s">
        <v>971</v>
      </c>
      <c r="N211" s="8" t="s">
        <v>56</v>
      </c>
      <c r="O211" s="1185" t="s">
        <v>58</v>
      </c>
    </row>
    <row r="212" spans="1:15">
      <c r="A212" s="8">
        <v>74</v>
      </c>
      <c r="B212" s="8" t="s">
        <v>53</v>
      </c>
      <c r="C212" s="8">
        <v>9434000</v>
      </c>
      <c r="D212" s="552" t="s">
        <v>1081</v>
      </c>
      <c r="E212" s="179" t="s">
        <v>122</v>
      </c>
      <c r="F212" s="179">
        <v>796</v>
      </c>
      <c r="G212" s="549" t="s">
        <v>46</v>
      </c>
      <c r="H212" s="549">
        <v>1</v>
      </c>
      <c r="I212" s="482">
        <v>75401000000</v>
      </c>
      <c r="J212" s="522" t="s">
        <v>886</v>
      </c>
      <c r="K212" s="241">
        <v>112000</v>
      </c>
      <c r="L212" s="8" t="s">
        <v>957</v>
      </c>
      <c r="M212" s="8" t="s">
        <v>971</v>
      </c>
      <c r="N212" s="8" t="s">
        <v>56</v>
      </c>
      <c r="O212" s="1185" t="s">
        <v>58</v>
      </c>
    </row>
    <row r="213" spans="1:15">
      <c r="A213" s="8">
        <v>75</v>
      </c>
      <c r="B213" s="8" t="s">
        <v>53</v>
      </c>
      <c r="C213" s="8">
        <v>9434000</v>
      </c>
      <c r="D213" s="552" t="s">
        <v>1082</v>
      </c>
      <c r="E213" s="179" t="s">
        <v>122</v>
      </c>
      <c r="F213" s="179">
        <v>796</v>
      </c>
      <c r="G213" s="549" t="s">
        <v>46</v>
      </c>
      <c r="H213" s="549">
        <v>3</v>
      </c>
      <c r="I213" s="482">
        <v>75401000000</v>
      </c>
      <c r="J213" s="522" t="s">
        <v>886</v>
      </c>
      <c r="K213" s="241">
        <v>26000</v>
      </c>
      <c r="L213" s="8" t="s">
        <v>957</v>
      </c>
      <c r="M213" s="8" t="s">
        <v>971</v>
      </c>
      <c r="N213" s="8" t="s">
        <v>56</v>
      </c>
      <c r="O213" s="1185" t="s">
        <v>58</v>
      </c>
    </row>
    <row r="214" spans="1:15">
      <c r="A214" s="8">
        <v>76</v>
      </c>
      <c r="B214" s="8" t="s">
        <v>53</v>
      </c>
      <c r="C214" s="8">
        <v>9434000</v>
      </c>
      <c r="D214" s="552" t="s">
        <v>1083</v>
      </c>
      <c r="E214" s="179" t="s">
        <v>122</v>
      </c>
      <c r="F214" s="179">
        <v>796</v>
      </c>
      <c r="G214" s="549" t="s">
        <v>46</v>
      </c>
      <c r="H214" s="549">
        <v>9</v>
      </c>
      <c r="I214" s="482">
        <v>75401000000</v>
      </c>
      <c r="J214" s="522" t="s">
        <v>886</v>
      </c>
      <c r="K214" s="241">
        <v>206000</v>
      </c>
      <c r="L214" s="8" t="s">
        <v>957</v>
      </c>
      <c r="M214" s="8" t="s">
        <v>971</v>
      </c>
      <c r="N214" s="8" t="s">
        <v>56</v>
      </c>
      <c r="O214" s="1185" t="s">
        <v>58</v>
      </c>
    </row>
    <row r="215" spans="1:15" ht="12.75" customHeight="1">
      <c r="A215" s="8">
        <v>77</v>
      </c>
      <c r="B215" s="8" t="s">
        <v>53</v>
      </c>
      <c r="C215" s="8">
        <v>9434000</v>
      </c>
      <c r="D215" s="552" t="s">
        <v>1084</v>
      </c>
      <c r="E215" s="179" t="s">
        <v>122</v>
      </c>
      <c r="F215" s="179">
        <v>796</v>
      </c>
      <c r="G215" s="549" t="s">
        <v>46</v>
      </c>
      <c r="H215" s="549">
        <v>4</v>
      </c>
      <c r="I215" s="482">
        <v>75401000000</v>
      </c>
      <c r="J215" s="522" t="s">
        <v>886</v>
      </c>
      <c r="K215" s="241">
        <v>24000</v>
      </c>
      <c r="L215" s="8" t="s">
        <v>957</v>
      </c>
      <c r="M215" s="8" t="s">
        <v>971</v>
      </c>
      <c r="N215" s="8" t="s">
        <v>56</v>
      </c>
      <c r="O215" s="1185" t="s">
        <v>58</v>
      </c>
    </row>
    <row r="216" spans="1:15" ht="12.75" customHeight="1">
      <c r="A216" s="8">
        <v>78</v>
      </c>
      <c r="B216" s="8" t="s">
        <v>53</v>
      </c>
      <c r="C216" s="8">
        <v>9434000</v>
      </c>
      <c r="D216" s="550" t="s">
        <v>1085</v>
      </c>
      <c r="E216" s="179" t="s">
        <v>122</v>
      </c>
      <c r="F216" s="551" t="s">
        <v>1086</v>
      </c>
      <c r="G216" s="551" t="s">
        <v>269</v>
      </c>
      <c r="H216" s="551">
        <v>7.97</v>
      </c>
      <c r="I216" s="482">
        <v>75401000000</v>
      </c>
      <c r="J216" s="522" t="s">
        <v>886</v>
      </c>
      <c r="K216" s="241">
        <v>861000</v>
      </c>
      <c r="L216" s="8" t="s">
        <v>957</v>
      </c>
      <c r="M216" s="8" t="s">
        <v>971</v>
      </c>
      <c r="N216" s="8" t="s">
        <v>56</v>
      </c>
      <c r="O216" s="1185" t="s">
        <v>58</v>
      </c>
    </row>
    <row r="217" spans="1:15">
      <c r="A217" s="8">
        <v>79</v>
      </c>
      <c r="B217" s="8" t="s">
        <v>53</v>
      </c>
      <c r="C217" s="8">
        <v>9434000</v>
      </c>
      <c r="D217" s="550" t="s">
        <v>1087</v>
      </c>
      <c r="E217" s="179" t="s">
        <v>122</v>
      </c>
      <c r="F217" s="551" t="s">
        <v>1086</v>
      </c>
      <c r="G217" s="551" t="s">
        <v>269</v>
      </c>
      <c r="H217" s="551">
        <v>5.97</v>
      </c>
      <c r="I217" s="482">
        <v>75401000000</v>
      </c>
      <c r="J217" s="522" t="s">
        <v>886</v>
      </c>
      <c r="K217" s="241">
        <v>2273000</v>
      </c>
      <c r="L217" s="8" t="s">
        <v>957</v>
      </c>
      <c r="M217" s="8" t="s">
        <v>971</v>
      </c>
      <c r="N217" s="8" t="s">
        <v>56</v>
      </c>
      <c r="O217" s="1185" t="s">
        <v>58</v>
      </c>
    </row>
    <row r="218" spans="1:15">
      <c r="A218" s="8">
        <v>80</v>
      </c>
      <c r="B218" s="8" t="s">
        <v>53</v>
      </c>
      <c r="C218" s="8">
        <v>9434000</v>
      </c>
      <c r="D218" s="550" t="s">
        <v>1088</v>
      </c>
      <c r="E218" s="179" t="s">
        <v>122</v>
      </c>
      <c r="F218" s="179">
        <v>796</v>
      </c>
      <c r="G218" s="551" t="s">
        <v>46</v>
      </c>
      <c r="H218" s="551">
        <v>3</v>
      </c>
      <c r="I218" s="482">
        <v>75401000000</v>
      </c>
      <c r="J218" s="522" t="s">
        <v>886</v>
      </c>
      <c r="K218" s="241">
        <v>45000</v>
      </c>
      <c r="L218" s="8" t="s">
        <v>957</v>
      </c>
      <c r="M218" s="8" t="s">
        <v>971</v>
      </c>
      <c r="N218" s="8" t="s">
        <v>56</v>
      </c>
      <c r="O218" s="1185" t="s">
        <v>58</v>
      </c>
    </row>
    <row r="219" spans="1:15">
      <c r="A219" s="8">
        <v>81</v>
      </c>
      <c r="B219" s="8" t="s">
        <v>53</v>
      </c>
      <c r="C219" s="8">
        <v>9434000</v>
      </c>
      <c r="D219" s="550" t="s">
        <v>1089</v>
      </c>
      <c r="E219" s="179" t="s">
        <v>122</v>
      </c>
      <c r="F219" s="179">
        <v>796</v>
      </c>
      <c r="G219" s="551" t="s">
        <v>46</v>
      </c>
      <c r="H219" s="551">
        <v>5</v>
      </c>
      <c r="I219" s="482">
        <v>75401000000</v>
      </c>
      <c r="J219" s="522" t="s">
        <v>886</v>
      </c>
      <c r="K219" s="241">
        <v>15000</v>
      </c>
      <c r="L219" s="8" t="s">
        <v>957</v>
      </c>
      <c r="M219" s="8" t="s">
        <v>971</v>
      </c>
      <c r="N219" s="8" t="s">
        <v>56</v>
      </c>
      <c r="O219" s="1185" t="s">
        <v>58</v>
      </c>
    </row>
    <row r="220" spans="1:15">
      <c r="A220" s="8">
        <v>82</v>
      </c>
      <c r="B220" s="8" t="s">
        <v>53</v>
      </c>
      <c r="C220" s="8">
        <v>9434000</v>
      </c>
      <c r="D220" s="550" t="s">
        <v>1090</v>
      </c>
      <c r="E220" s="179" t="s">
        <v>122</v>
      </c>
      <c r="F220" s="179">
        <v>796</v>
      </c>
      <c r="G220" s="551" t="s">
        <v>46</v>
      </c>
      <c r="H220" s="551">
        <v>59</v>
      </c>
      <c r="I220" s="482">
        <v>75401000000</v>
      </c>
      <c r="J220" s="522" t="s">
        <v>886</v>
      </c>
      <c r="K220" s="241">
        <v>2166000</v>
      </c>
      <c r="L220" s="8" t="s">
        <v>957</v>
      </c>
      <c r="M220" s="8" t="s">
        <v>971</v>
      </c>
      <c r="N220" s="8" t="s">
        <v>56</v>
      </c>
      <c r="O220" s="1185" t="s">
        <v>58</v>
      </c>
    </row>
    <row r="221" spans="1:15">
      <c r="A221" s="8">
        <v>83</v>
      </c>
      <c r="B221" s="8" t="s">
        <v>53</v>
      </c>
      <c r="C221" s="8">
        <v>9434000</v>
      </c>
      <c r="D221" s="550" t="s">
        <v>1091</v>
      </c>
      <c r="E221" s="179" t="s">
        <v>122</v>
      </c>
      <c r="F221" s="179">
        <v>796</v>
      </c>
      <c r="G221" s="551" t="s">
        <v>46</v>
      </c>
      <c r="H221" s="551">
        <v>7</v>
      </c>
      <c r="I221" s="482">
        <v>75401000000</v>
      </c>
      <c r="J221" s="522" t="s">
        <v>886</v>
      </c>
      <c r="K221" s="241">
        <v>299000</v>
      </c>
      <c r="L221" s="8" t="s">
        <v>957</v>
      </c>
      <c r="M221" s="8" t="s">
        <v>971</v>
      </c>
      <c r="N221" s="8" t="s">
        <v>56</v>
      </c>
      <c r="O221" s="1185" t="s">
        <v>58</v>
      </c>
    </row>
    <row r="222" spans="1:15">
      <c r="A222" s="8">
        <v>84</v>
      </c>
      <c r="B222" s="8" t="s">
        <v>53</v>
      </c>
      <c r="C222" s="8">
        <v>9434000</v>
      </c>
      <c r="D222" s="550" t="s">
        <v>1092</v>
      </c>
      <c r="E222" s="179" t="s">
        <v>122</v>
      </c>
      <c r="F222" s="179">
        <v>796</v>
      </c>
      <c r="G222" s="551" t="s">
        <v>46</v>
      </c>
      <c r="H222" s="551">
        <v>28</v>
      </c>
      <c r="I222" s="482">
        <v>75401000000</v>
      </c>
      <c r="J222" s="522" t="s">
        <v>886</v>
      </c>
      <c r="K222" s="241">
        <v>531000</v>
      </c>
      <c r="L222" s="8" t="s">
        <v>957</v>
      </c>
      <c r="M222" s="8" t="s">
        <v>971</v>
      </c>
      <c r="N222" s="8" t="s">
        <v>56</v>
      </c>
      <c r="O222" s="1185" t="s">
        <v>58</v>
      </c>
    </row>
    <row r="223" spans="1:15" ht="25.5">
      <c r="A223" s="8">
        <v>85</v>
      </c>
      <c r="B223" s="8" t="s">
        <v>53</v>
      </c>
      <c r="C223" s="8">
        <v>9434000</v>
      </c>
      <c r="D223" s="550" t="s">
        <v>1093</v>
      </c>
      <c r="E223" s="179" t="s">
        <v>122</v>
      </c>
      <c r="F223" s="179">
        <v>796</v>
      </c>
      <c r="G223" s="551" t="s">
        <v>46</v>
      </c>
      <c r="H223" s="551">
        <v>1</v>
      </c>
      <c r="I223" s="482">
        <v>75401000000</v>
      </c>
      <c r="J223" s="522" t="s">
        <v>886</v>
      </c>
      <c r="K223" s="241">
        <v>1500000</v>
      </c>
      <c r="L223" s="8" t="s">
        <v>957</v>
      </c>
      <c r="M223" s="8" t="s">
        <v>971</v>
      </c>
      <c r="N223" s="8" t="s">
        <v>56</v>
      </c>
      <c r="O223" s="1185" t="s">
        <v>58</v>
      </c>
    </row>
    <row r="224" spans="1:15" ht="25.5">
      <c r="A224" s="8">
        <v>86</v>
      </c>
      <c r="B224" s="8" t="s">
        <v>53</v>
      </c>
      <c r="C224" s="8">
        <v>9434000</v>
      </c>
      <c r="D224" s="550" t="s">
        <v>1094</v>
      </c>
      <c r="E224" s="179" t="s">
        <v>122</v>
      </c>
      <c r="F224" s="179">
        <v>796</v>
      </c>
      <c r="G224" s="551" t="s">
        <v>46</v>
      </c>
      <c r="H224" s="551">
        <v>3</v>
      </c>
      <c r="I224" s="482">
        <v>75401000000</v>
      </c>
      <c r="J224" s="522" t="s">
        <v>886</v>
      </c>
      <c r="K224" s="241">
        <v>165000</v>
      </c>
      <c r="L224" s="8" t="s">
        <v>957</v>
      </c>
      <c r="M224" s="8" t="s">
        <v>971</v>
      </c>
      <c r="N224" s="8" t="s">
        <v>56</v>
      </c>
      <c r="O224" s="1185" t="s">
        <v>58</v>
      </c>
    </row>
    <row r="225" spans="1:15">
      <c r="A225" s="8">
        <v>87</v>
      </c>
      <c r="B225" s="8" t="s">
        <v>53</v>
      </c>
      <c r="C225" s="8">
        <v>9434000</v>
      </c>
      <c r="D225" s="550" t="s">
        <v>1095</v>
      </c>
      <c r="E225" s="179" t="s">
        <v>122</v>
      </c>
      <c r="F225" s="179">
        <v>796</v>
      </c>
      <c r="G225" s="551" t="s">
        <v>46</v>
      </c>
      <c r="H225" s="551">
        <v>1</v>
      </c>
      <c r="I225" s="482">
        <v>75401000000</v>
      </c>
      <c r="J225" s="522" t="s">
        <v>886</v>
      </c>
      <c r="K225" s="241">
        <v>500000</v>
      </c>
      <c r="L225" s="8" t="s">
        <v>957</v>
      </c>
      <c r="M225" s="8" t="s">
        <v>971</v>
      </c>
      <c r="N225" s="8" t="s">
        <v>56</v>
      </c>
      <c r="O225" s="1185" t="s">
        <v>58</v>
      </c>
    </row>
    <row r="226" spans="1:15">
      <c r="A226" s="8">
        <v>88</v>
      </c>
      <c r="B226" s="8" t="s">
        <v>53</v>
      </c>
      <c r="C226" s="8">
        <v>9434000</v>
      </c>
      <c r="D226" s="550" t="s">
        <v>1096</v>
      </c>
      <c r="E226" s="179" t="s">
        <v>122</v>
      </c>
      <c r="F226" s="179">
        <v>796</v>
      </c>
      <c r="G226" s="551" t="s">
        <v>46</v>
      </c>
      <c r="H226" s="551">
        <v>8</v>
      </c>
      <c r="I226" s="482">
        <v>75401000000</v>
      </c>
      <c r="J226" s="522" t="s">
        <v>886</v>
      </c>
      <c r="K226" s="241">
        <v>1813000</v>
      </c>
      <c r="L226" s="8" t="s">
        <v>957</v>
      </c>
      <c r="M226" s="8" t="s">
        <v>971</v>
      </c>
      <c r="N226" s="8" t="s">
        <v>56</v>
      </c>
      <c r="O226" s="1185" t="s">
        <v>58</v>
      </c>
    </row>
    <row r="227" spans="1:15">
      <c r="A227" s="8">
        <v>89</v>
      </c>
      <c r="B227" s="8" t="s">
        <v>53</v>
      </c>
      <c r="C227" s="8">
        <v>9434000</v>
      </c>
      <c r="D227" s="553" t="s">
        <v>1097</v>
      </c>
      <c r="E227" s="179" t="s">
        <v>122</v>
      </c>
      <c r="F227" s="179">
        <v>796</v>
      </c>
      <c r="G227" s="554" t="s">
        <v>46</v>
      </c>
      <c r="H227" s="554">
        <v>4</v>
      </c>
      <c r="I227" s="482">
        <v>75401000000</v>
      </c>
      <c r="J227" s="522" t="s">
        <v>886</v>
      </c>
      <c r="K227" s="241">
        <v>1142000</v>
      </c>
      <c r="L227" s="8" t="s">
        <v>957</v>
      </c>
      <c r="M227" s="8" t="s">
        <v>971</v>
      </c>
      <c r="N227" s="8" t="s">
        <v>56</v>
      </c>
      <c r="O227" s="1185" t="s">
        <v>58</v>
      </c>
    </row>
    <row r="228" spans="1:15">
      <c r="A228" s="8">
        <v>90</v>
      </c>
      <c r="B228" s="8" t="s">
        <v>53</v>
      </c>
      <c r="C228" s="8">
        <v>9434000</v>
      </c>
      <c r="D228" s="553" t="s">
        <v>1098</v>
      </c>
      <c r="E228" s="179" t="s">
        <v>122</v>
      </c>
      <c r="F228" s="179">
        <v>796</v>
      </c>
      <c r="G228" s="554" t="s">
        <v>46</v>
      </c>
      <c r="H228" s="554">
        <v>5</v>
      </c>
      <c r="I228" s="482">
        <v>75401000000</v>
      </c>
      <c r="J228" s="522" t="s">
        <v>886</v>
      </c>
      <c r="K228" s="241">
        <v>35000</v>
      </c>
      <c r="L228" s="8" t="s">
        <v>957</v>
      </c>
      <c r="M228" s="8" t="s">
        <v>971</v>
      </c>
      <c r="N228" s="8" t="s">
        <v>56</v>
      </c>
      <c r="O228" s="1185" t="s">
        <v>58</v>
      </c>
    </row>
    <row r="229" spans="1:15" ht="25.5">
      <c r="A229" s="8">
        <v>91</v>
      </c>
      <c r="B229" s="8" t="s">
        <v>53</v>
      </c>
      <c r="C229" s="8">
        <v>9434000</v>
      </c>
      <c r="D229" s="553" t="s">
        <v>1099</v>
      </c>
      <c r="E229" s="179" t="s">
        <v>122</v>
      </c>
      <c r="F229" s="179">
        <v>796</v>
      </c>
      <c r="G229" s="554" t="s">
        <v>46</v>
      </c>
      <c r="H229" s="554">
        <v>1</v>
      </c>
      <c r="I229" s="482">
        <v>75401000000</v>
      </c>
      <c r="J229" s="522" t="s">
        <v>886</v>
      </c>
      <c r="K229" s="241">
        <v>1500000</v>
      </c>
      <c r="L229" s="8" t="s">
        <v>957</v>
      </c>
      <c r="M229" s="8" t="s">
        <v>971</v>
      </c>
      <c r="N229" s="8" t="s">
        <v>56</v>
      </c>
      <c r="O229" s="1185" t="s">
        <v>58</v>
      </c>
    </row>
    <row r="230" spans="1:15" ht="25.5">
      <c r="A230" s="8">
        <v>92</v>
      </c>
      <c r="B230" s="8" t="s">
        <v>53</v>
      </c>
      <c r="C230" s="8">
        <v>9434000</v>
      </c>
      <c r="D230" s="553" t="s">
        <v>1100</v>
      </c>
      <c r="E230" s="179" t="s">
        <v>122</v>
      </c>
      <c r="F230" s="179">
        <v>796</v>
      </c>
      <c r="G230" s="554" t="s">
        <v>46</v>
      </c>
      <c r="H230" s="554">
        <v>1</v>
      </c>
      <c r="I230" s="482">
        <v>75401000000</v>
      </c>
      <c r="J230" s="522" t="s">
        <v>886</v>
      </c>
      <c r="K230" s="241">
        <v>1500000</v>
      </c>
      <c r="L230" s="8" t="s">
        <v>957</v>
      </c>
      <c r="M230" s="8" t="s">
        <v>971</v>
      </c>
      <c r="N230" s="8" t="s">
        <v>56</v>
      </c>
      <c r="O230" s="1185" t="s">
        <v>58</v>
      </c>
    </row>
    <row r="231" spans="1:15">
      <c r="A231" s="8">
        <v>93</v>
      </c>
      <c r="B231" s="8" t="s">
        <v>53</v>
      </c>
      <c r="C231" s="8">
        <v>4520080</v>
      </c>
      <c r="D231" s="553" t="s">
        <v>1101</v>
      </c>
      <c r="E231" s="179" t="s">
        <v>122</v>
      </c>
      <c r="F231" s="179">
        <v>796</v>
      </c>
      <c r="G231" s="554" t="s">
        <v>46</v>
      </c>
      <c r="H231" s="554">
        <v>1</v>
      </c>
      <c r="I231" s="482">
        <v>75401000000</v>
      </c>
      <c r="J231" s="522" t="s">
        <v>886</v>
      </c>
      <c r="K231" s="241">
        <v>1400000</v>
      </c>
      <c r="L231" s="8" t="s">
        <v>957</v>
      </c>
      <c r="M231" s="8" t="s">
        <v>971</v>
      </c>
      <c r="N231" s="8" t="s">
        <v>56</v>
      </c>
      <c r="O231" s="1185" t="s">
        <v>58</v>
      </c>
    </row>
    <row r="232" spans="1:15" ht="25.5">
      <c r="A232" s="8">
        <v>114</v>
      </c>
      <c r="B232" s="8" t="s">
        <v>53</v>
      </c>
      <c r="C232" s="8">
        <v>9434000</v>
      </c>
      <c r="D232" s="550" t="s">
        <v>1102</v>
      </c>
      <c r="E232" s="179" t="s">
        <v>122</v>
      </c>
      <c r="F232" s="179">
        <v>796</v>
      </c>
      <c r="G232" s="551" t="s">
        <v>46</v>
      </c>
      <c r="H232" s="551">
        <v>1</v>
      </c>
      <c r="I232" s="482">
        <v>75401000000</v>
      </c>
      <c r="J232" s="522" t="s">
        <v>886</v>
      </c>
      <c r="K232" s="241">
        <v>1500000</v>
      </c>
      <c r="L232" s="8" t="s">
        <v>957</v>
      </c>
      <c r="M232" s="8" t="s">
        <v>971</v>
      </c>
      <c r="N232" s="8" t="s">
        <v>56</v>
      </c>
      <c r="O232" s="1185" t="s">
        <v>58</v>
      </c>
    </row>
    <row r="233" spans="1:15">
      <c r="A233" s="8">
        <v>115</v>
      </c>
      <c r="B233" s="8" t="s">
        <v>53</v>
      </c>
      <c r="C233" s="8">
        <v>4540050</v>
      </c>
      <c r="D233" s="550" t="s">
        <v>1103</v>
      </c>
      <c r="E233" s="179" t="s">
        <v>122</v>
      </c>
      <c r="F233" s="179">
        <v>796</v>
      </c>
      <c r="G233" s="551" t="s">
        <v>46</v>
      </c>
      <c r="H233" s="551">
        <v>1</v>
      </c>
      <c r="I233" s="482">
        <v>75401000000</v>
      </c>
      <c r="J233" s="522" t="s">
        <v>886</v>
      </c>
      <c r="K233" s="241">
        <v>600000</v>
      </c>
      <c r="L233" s="8" t="s">
        <v>957</v>
      </c>
      <c r="M233" s="476" t="s">
        <v>971</v>
      </c>
      <c r="N233" s="8" t="s">
        <v>56</v>
      </c>
      <c r="O233" s="1185" t="s">
        <v>58</v>
      </c>
    </row>
    <row r="234" spans="1:15">
      <c r="A234" s="8">
        <v>116</v>
      </c>
      <c r="B234" s="8" t="s">
        <v>53</v>
      </c>
      <c r="C234" s="11">
        <v>4521012</v>
      </c>
      <c r="D234" s="550" t="s">
        <v>1104</v>
      </c>
      <c r="E234" s="179" t="s">
        <v>122</v>
      </c>
      <c r="F234" s="179">
        <v>796</v>
      </c>
      <c r="G234" s="551" t="s">
        <v>46</v>
      </c>
      <c r="H234" s="551">
        <v>1</v>
      </c>
      <c r="I234" s="482">
        <v>75401000000</v>
      </c>
      <c r="J234" s="522" t="s">
        <v>886</v>
      </c>
      <c r="K234" s="241">
        <v>280000</v>
      </c>
      <c r="L234" s="8" t="s">
        <v>957</v>
      </c>
      <c r="M234" s="476" t="s">
        <v>971</v>
      </c>
      <c r="N234" s="8" t="s">
        <v>56</v>
      </c>
      <c r="O234" s="1185" t="s">
        <v>58</v>
      </c>
    </row>
    <row r="235" spans="1:15" ht="25.5">
      <c r="A235" s="8">
        <v>117</v>
      </c>
      <c r="B235" s="8" t="s">
        <v>53</v>
      </c>
      <c r="C235" s="11">
        <v>4521012</v>
      </c>
      <c r="D235" s="550" t="s">
        <v>1105</v>
      </c>
      <c r="E235" s="179" t="s">
        <v>122</v>
      </c>
      <c r="F235" s="179">
        <v>796</v>
      </c>
      <c r="G235" s="551" t="s">
        <v>46</v>
      </c>
      <c r="H235" s="551">
        <v>1</v>
      </c>
      <c r="I235" s="482">
        <v>75401000000</v>
      </c>
      <c r="J235" s="522" t="s">
        <v>886</v>
      </c>
      <c r="K235" s="241">
        <v>137000</v>
      </c>
      <c r="L235" s="476" t="s">
        <v>957</v>
      </c>
      <c r="M235" s="476" t="s">
        <v>971</v>
      </c>
      <c r="N235" s="8" t="s">
        <v>56</v>
      </c>
      <c r="O235" s="1185" t="s">
        <v>58</v>
      </c>
    </row>
    <row r="236" spans="1:15">
      <c r="A236" s="8">
        <v>121</v>
      </c>
      <c r="B236" s="8" t="s">
        <v>53</v>
      </c>
      <c r="C236" s="11">
        <v>4521012</v>
      </c>
      <c r="D236" s="550" t="s">
        <v>1109</v>
      </c>
      <c r="E236" s="179" t="s">
        <v>122</v>
      </c>
      <c r="F236" s="179">
        <v>796</v>
      </c>
      <c r="G236" s="551" t="s">
        <v>46</v>
      </c>
      <c r="H236" s="551">
        <v>1</v>
      </c>
      <c r="I236" s="482">
        <v>75401000000</v>
      </c>
      <c r="J236" s="522" t="s">
        <v>886</v>
      </c>
      <c r="K236" s="241">
        <v>229000</v>
      </c>
      <c r="L236" s="476" t="s">
        <v>957</v>
      </c>
      <c r="M236" s="476" t="s">
        <v>971</v>
      </c>
      <c r="N236" s="8" t="s">
        <v>56</v>
      </c>
      <c r="O236" s="1185" t="s">
        <v>58</v>
      </c>
    </row>
    <row r="237" spans="1:15">
      <c r="A237" s="8">
        <v>123</v>
      </c>
      <c r="B237" s="8" t="s">
        <v>53</v>
      </c>
      <c r="C237" s="11">
        <v>4521012</v>
      </c>
      <c r="D237" s="555" t="s">
        <v>1111</v>
      </c>
      <c r="E237" s="179" t="s">
        <v>122</v>
      </c>
      <c r="F237" s="179">
        <v>796</v>
      </c>
      <c r="G237" s="551" t="s">
        <v>46</v>
      </c>
      <c r="H237" s="551">
        <v>1</v>
      </c>
      <c r="I237" s="482">
        <v>75401000000</v>
      </c>
      <c r="J237" s="522" t="s">
        <v>886</v>
      </c>
      <c r="K237" s="241">
        <v>100000</v>
      </c>
      <c r="L237" s="476" t="s">
        <v>957</v>
      </c>
      <c r="M237" s="476" t="s">
        <v>971</v>
      </c>
      <c r="N237" s="8" t="s">
        <v>56</v>
      </c>
      <c r="O237" s="1185" t="s">
        <v>58</v>
      </c>
    </row>
    <row r="238" spans="1:15" ht="25.5">
      <c r="A238" s="8">
        <v>129</v>
      </c>
      <c r="B238" s="8" t="s">
        <v>53</v>
      </c>
      <c r="C238" s="8">
        <v>2429000</v>
      </c>
      <c r="D238" s="239" t="s">
        <v>1037</v>
      </c>
      <c r="E238" s="179" t="s">
        <v>122</v>
      </c>
      <c r="F238" s="8" t="s">
        <v>1118</v>
      </c>
      <c r="G238" s="8" t="s">
        <v>1119</v>
      </c>
      <c r="H238" s="8" t="s">
        <v>1120</v>
      </c>
      <c r="I238" s="482">
        <v>75401000000</v>
      </c>
      <c r="J238" s="522" t="s">
        <v>886</v>
      </c>
      <c r="K238" s="241">
        <v>4782.41</v>
      </c>
      <c r="L238" s="8" t="s">
        <v>964</v>
      </c>
      <c r="M238" s="522" t="s">
        <v>1032</v>
      </c>
      <c r="N238" s="8" t="s">
        <v>56</v>
      </c>
      <c r="O238" s="1185" t="s">
        <v>58</v>
      </c>
    </row>
    <row r="239" spans="1:15" ht="25.5">
      <c r="A239" s="8">
        <v>130</v>
      </c>
      <c r="B239" s="8" t="s">
        <v>53</v>
      </c>
      <c r="C239" s="519" t="s">
        <v>912</v>
      </c>
      <c r="D239" s="479" t="s">
        <v>2031</v>
      </c>
      <c r="E239" s="179" t="s">
        <v>122</v>
      </c>
      <c r="F239" s="179">
        <v>796</v>
      </c>
      <c r="G239" s="8" t="s">
        <v>46</v>
      </c>
      <c r="H239" s="179">
        <v>1</v>
      </c>
      <c r="I239" s="482">
        <v>75401000000</v>
      </c>
      <c r="J239" s="522" t="s">
        <v>886</v>
      </c>
      <c r="K239" s="241">
        <v>2449.15</v>
      </c>
      <c r="L239" s="476">
        <v>41548</v>
      </c>
      <c r="M239" s="522" t="s">
        <v>1032</v>
      </c>
      <c r="N239" s="8" t="s">
        <v>56</v>
      </c>
      <c r="O239" s="1185" t="s">
        <v>59</v>
      </c>
    </row>
    <row r="240" spans="1:15">
      <c r="A240" s="8">
        <v>131</v>
      </c>
      <c r="B240" s="8" t="s">
        <v>53</v>
      </c>
      <c r="C240" s="1185">
        <v>3020000</v>
      </c>
      <c r="D240" s="479" t="s">
        <v>2032</v>
      </c>
      <c r="E240" s="179" t="s">
        <v>122</v>
      </c>
      <c r="F240" s="8">
        <v>796</v>
      </c>
      <c r="G240" s="8" t="s">
        <v>46</v>
      </c>
      <c r="H240" s="8">
        <v>3</v>
      </c>
      <c r="I240" s="482">
        <v>75401000000</v>
      </c>
      <c r="J240" s="522" t="s">
        <v>886</v>
      </c>
      <c r="K240" s="241">
        <v>1300</v>
      </c>
      <c r="L240" s="476">
        <v>41548</v>
      </c>
      <c r="M240" s="522" t="s">
        <v>1032</v>
      </c>
      <c r="N240" s="8" t="s">
        <v>56</v>
      </c>
      <c r="O240" s="1185" t="s">
        <v>59</v>
      </c>
    </row>
    <row r="241" spans="1:15" ht="25.5">
      <c r="A241" s="8">
        <v>132</v>
      </c>
      <c r="B241" s="8" t="s">
        <v>53</v>
      </c>
      <c r="C241" s="8">
        <v>2944190</v>
      </c>
      <c r="D241" s="479" t="s">
        <v>2033</v>
      </c>
      <c r="E241" s="179" t="s">
        <v>122</v>
      </c>
      <c r="F241" s="8">
        <v>796</v>
      </c>
      <c r="G241" s="8" t="s">
        <v>46</v>
      </c>
      <c r="H241" s="8">
        <v>3</v>
      </c>
      <c r="I241" s="482">
        <v>75401000000</v>
      </c>
      <c r="J241" s="522" t="s">
        <v>886</v>
      </c>
      <c r="K241" s="241">
        <v>2000</v>
      </c>
      <c r="L241" s="476">
        <v>41548</v>
      </c>
      <c r="M241" s="522" t="s">
        <v>1032</v>
      </c>
      <c r="N241" s="8" t="s">
        <v>56</v>
      </c>
      <c r="O241" s="1185" t="s">
        <v>59</v>
      </c>
    </row>
    <row r="242" spans="1:15">
      <c r="A242" s="8">
        <v>135</v>
      </c>
      <c r="B242" s="8" t="s">
        <v>53</v>
      </c>
      <c r="C242" s="8">
        <v>2812010</v>
      </c>
      <c r="D242" s="479" t="s">
        <v>2034</v>
      </c>
      <c r="E242" s="179" t="s">
        <v>122</v>
      </c>
      <c r="F242" s="8">
        <v>796</v>
      </c>
      <c r="G242" s="8" t="s">
        <v>46</v>
      </c>
      <c r="H242" s="8">
        <v>3</v>
      </c>
      <c r="I242" s="482">
        <v>75401000000</v>
      </c>
      <c r="J242" s="522" t="s">
        <v>886</v>
      </c>
      <c r="K242" s="241">
        <v>20700</v>
      </c>
      <c r="L242" s="476">
        <v>41548</v>
      </c>
      <c r="M242" s="522" t="s">
        <v>1032</v>
      </c>
      <c r="N242" s="8" t="s">
        <v>56</v>
      </c>
      <c r="O242" s="1185" t="s">
        <v>59</v>
      </c>
    </row>
    <row r="243" spans="1:15">
      <c r="A243" s="8">
        <v>136</v>
      </c>
      <c r="B243" s="8" t="s">
        <v>53</v>
      </c>
      <c r="C243" s="8">
        <v>2714030</v>
      </c>
      <c r="D243" s="479" t="s">
        <v>2035</v>
      </c>
      <c r="E243" s="179" t="s">
        <v>122</v>
      </c>
      <c r="F243" s="8">
        <v>796</v>
      </c>
      <c r="G243" s="8" t="s">
        <v>46</v>
      </c>
      <c r="H243" s="8">
        <v>1</v>
      </c>
      <c r="I243" s="482">
        <v>75401000000</v>
      </c>
      <c r="J243" s="522" t="s">
        <v>886</v>
      </c>
      <c r="K243" s="241">
        <v>1753</v>
      </c>
      <c r="L243" s="476">
        <v>41548</v>
      </c>
      <c r="M243" s="522" t="s">
        <v>1032</v>
      </c>
      <c r="N243" s="8" t="s">
        <v>56</v>
      </c>
      <c r="O243" s="1185" t="s">
        <v>59</v>
      </c>
    </row>
    <row r="244" spans="1:15">
      <c r="A244" s="8">
        <v>137</v>
      </c>
      <c r="B244" s="8" t="s">
        <v>53</v>
      </c>
      <c r="C244" s="525">
        <v>2944020</v>
      </c>
      <c r="D244" s="479" t="s">
        <v>2036</v>
      </c>
      <c r="E244" s="179" t="s">
        <v>122</v>
      </c>
      <c r="F244" s="8">
        <v>796</v>
      </c>
      <c r="G244" s="8" t="s">
        <v>46</v>
      </c>
      <c r="H244" s="8">
        <v>2</v>
      </c>
      <c r="I244" s="482">
        <v>75401000000</v>
      </c>
      <c r="J244" s="522" t="s">
        <v>886</v>
      </c>
      <c r="K244" s="241">
        <v>484</v>
      </c>
      <c r="L244" s="476">
        <v>41548</v>
      </c>
      <c r="M244" s="522" t="s">
        <v>1032</v>
      </c>
      <c r="N244" s="8" t="s">
        <v>56</v>
      </c>
      <c r="O244" s="1185" t="s">
        <v>59</v>
      </c>
    </row>
    <row r="245" spans="1:15">
      <c r="A245" s="8">
        <v>138</v>
      </c>
      <c r="B245" s="8" t="s">
        <v>53</v>
      </c>
      <c r="C245" s="8">
        <v>3150000</v>
      </c>
      <c r="D245" s="479" t="s">
        <v>2037</v>
      </c>
      <c r="E245" s="179" t="s">
        <v>122</v>
      </c>
      <c r="F245" s="8">
        <v>796</v>
      </c>
      <c r="G245" s="8" t="s">
        <v>46</v>
      </c>
      <c r="H245" s="8">
        <v>1320</v>
      </c>
      <c r="I245" s="482">
        <v>75401000000</v>
      </c>
      <c r="J245" s="522" t="s">
        <v>886</v>
      </c>
      <c r="K245" s="241">
        <v>88520</v>
      </c>
      <c r="L245" s="476">
        <v>41548</v>
      </c>
      <c r="M245" s="522" t="s">
        <v>1032</v>
      </c>
      <c r="N245" s="8" t="s">
        <v>56</v>
      </c>
      <c r="O245" s="1185" t="s">
        <v>59</v>
      </c>
    </row>
    <row r="246" spans="1:15" ht="25.5">
      <c r="A246" s="8">
        <v>139</v>
      </c>
      <c r="B246" s="8" t="s">
        <v>53</v>
      </c>
      <c r="C246" s="520">
        <v>7499090</v>
      </c>
      <c r="D246" s="479" t="s">
        <v>2038</v>
      </c>
      <c r="E246" s="179" t="s">
        <v>122</v>
      </c>
      <c r="F246" s="8">
        <v>796</v>
      </c>
      <c r="G246" s="8" t="s">
        <v>2039</v>
      </c>
      <c r="H246" s="8">
        <v>19125</v>
      </c>
      <c r="I246" s="482">
        <v>75401000000</v>
      </c>
      <c r="J246" s="522" t="s">
        <v>886</v>
      </c>
      <c r="K246" s="241">
        <v>22567.5</v>
      </c>
      <c r="L246" s="476">
        <v>41548</v>
      </c>
      <c r="M246" s="522" t="s">
        <v>1032</v>
      </c>
      <c r="N246" s="8" t="s">
        <v>56</v>
      </c>
      <c r="O246" s="1185" t="s">
        <v>59</v>
      </c>
    </row>
    <row r="247" spans="1:15">
      <c r="A247" s="8">
        <v>140</v>
      </c>
      <c r="B247" s="8" t="s">
        <v>53</v>
      </c>
      <c r="C247" s="1185">
        <v>3133000</v>
      </c>
      <c r="D247" s="479" t="s">
        <v>2040</v>
      </c>
      <c r="E247" s="179" t="s">
        <v>122</v>
      </c>
      <c r="F247" s="8">
        <v>796</v>
      </c>
      <c r="G247" s="8" t="s">
        <v>2041</v>
      </c>
      <c r="H247" s="8">
        <v>120</v>
      </c>
      <c r="I247" s="482">
        <v>75401000000</v>
      </c>
      <c r="J247" s="522" t="s">
        <v>886</v>
      </c>
      <c r="K247" s="241">
        <v>12680</v>
      </c>
      <c r="L247" s="476">
        <v>41548</v>
      </c>
      <c r="M247" s="522" t="s">
        <v>1032</v>
      </c>
      <c r="N247" s="8" t="s">
        <v>56</v>
      </c>
      <c r="O247" s="1185" t="s">
        <v>59</v>
      </c>
    </row>
    <row r="248" spans="1:15" ht="25.5">
      <c r="A248" s="8">
        <v>141</v>
      </c>
      <c r="B248" s="8" t="s">
        <v>53</v>
      </c>
      <c r="C248" s="519" t="s">
        <v>912</v>
      </c>
      <c r="D248" s="479" t="s">
        <v>2042</v>
      </c>
      <c r="E248" s="179" t="s">
        <v>122</v>
      </c>
      <c r="F248" s="8">
        <v>796</v>
      </c>
      <c r="G248" s="8" t="s">
        <v>46</v>
      </c>
      <c r="H248" s="8">
        <v>44</v>
      </c>
      <c r="I248" s="482">
        <v>75401000000</v>
      </c>
      <c r="J248" s="522" t="s">
        <v>886</v>
      </c>
      <c r="K248" s="241">
        <v>26027</v>
      </c>
      <c r="L248" s="476">
        <v>41548</v>
      </c>
      <c r="M248" s="522" t="s">
        <v>1032</v>
      </c>
      <c r="N248" s="8" t="s">
        <v>56</v>
      </c>
      <c r="O248" s="1185" t="s">
        <v>59</v>
      </c>
    </row>
    <row r="249" spans="1:15">
      <c r="A249" s="8">
        <v>142</v>
      </c>
      <c r="B249" s="8" t="s">
        <v>53</v>
      </c>
      <c r="C249" s="8">
        <v>2714000</v>
      </c>
      <c r="D249" s="479" t="s">
        <v>2043</v>
      </c>
      <c r="E249" s="179" t="s">
        <v>122</v>
      </c>
      <c r="F249" s="8">
        <v>796</v>
      </c>
      <c r="G249" s="8" t="s">
        <v>42</v>
      </c>
      <c r="H249" s="8">
        <v>2200</v>
      </c>
      <c r="I249" s="482">
        <v>75401000000</v>
      </c>
      <c r="J249" s="522" t="s">
        <v>886</v>
      </c>
      <c r="K249" s="241">
        <v>77335</v>
      </c>
      <c r="L249" s="476">
        <v>41548</v>
      </c>
      <c r="M249" s="522" t="s">
        <v>1032</v>
      </c>
      <c r="N249" s="8" t="s">
        <v>56</v>
      </c>
      <c r="O249" s="1185" t="s">
        <v>59</v>
      </c>
    </row>
    <row r="250" spans="1:15">
      <c r="A250" s="1053" t="s">
        <v>1121</v>
      </c>
      <c r="B250" s="1054"/>
      <c r="C250" s="1054"/>
      <c r="D250" s="1054"/>
      <c r="E250" s="1054"/>
      <c r="F250" s="1054"/>
      <c r="G250" s="1054"/>
      <c r="H250" s="1054"/>
      <c r="I250" s="1054"/>
      <c r="J250" s="1055"/>
      <c r="K250" s="737">
        <f>SUM(K123:K249)</f>
        <v>57774141.039999999</v>
      </c>
      <c r="L250" s="158"/>
      <c r="M250" s="158"/>
      <c r="N250" s="158"/>
      <c r="O250" s="850"/>
    </row>
    <row r="251" spans="1:15">
      <c r="A251" s="1017" t="s">
        <v>1122</v>
      </c>
      <c r="B251" s="1018"/>
      <c r="C251" s="1018"/>
      <c r="D251" s="1018"/>
      <c r="E251" s="1018"/>
      <c r="F251" s="1018"/>
      <c r="G251" s="1018"/>
      <c r="H251" s="1018"/>
      <c r="I251" s="1018"/>
      <c r="J251" s="1018"/>
      <c r="K251" s="125">
        <f>K75+K83+K121+K250</f>
        <v>142824567.03</v>
      </c>
      <c r="L251" s="491"/>
      <c r="M251" s="491"/>
      <c r="N251" s="491"/>
      <c r="O251" s="853"/>
    </row>
    <row r="253" spans="1:15">
      <c r="A253" s="1063" t="s">
        <v>3</v>
      </c>
      <c r="B253" s="1063"/>
    </row>
    <row r="254" spans="1:15">
      <c r="A254" s="849"/>
      <c r="B254" s="849"/>
    </row>
    <row r="255" spans="1:15">
      <c r="A255" s="1064" t="s">
        <v>1123</v>
      </c>
      <c r="B255" s="1064"/>
      <c r="C255" s="1064"/>
      <c r="D255" s="847"/>
      <c r="E255" s="848"/>
      <c r="F255" s="1065"/>
      <c r="G255" s="1065"/>
      <c r="H255" s="848"/>
      <c r="I255" s="847"/>
      <c r="J255" s="1066"/>
      <c r="K255" s="1066"/>
      <c r="L255" s="848"/>
      <c r="M255" s="563"/>
      <c r="N255" s="563"/>
      <c r="O255" s="156"/>
    </row>
    <row r="256" spans="1:15">
      <c r="A256" s="564"/>
      <c r="B256" s="1067"/>
      <c r="C256" s="1067"/>
      <c r="D256" s="846" t="s">
        <v>2</v>
      </c>
      <c r="E256" s="845"/>
      <c r="F256" s="1068" t="s">
        <v>0</v>
      </c>
      <c r="G256" s="1068"/>
      <c r="H256" s="845"/>
      <c r="I256" s="846" t="s">
        <v>1</v>
      </c>
      <c r="J256" s="1069"/>
      <c r="K256" s="1069"/>
      <c r="L256" s="845"/>
      <c r="M256" s="563"/>
      <c r="N256" s="563"/>
      <c r="O256" s="156"/>
    </row>
    <row r="257" spans="1:15">
      <c r="A257" s="1064" t="s">
        <v>1123</v>
      </c>
      <c r="B257" s="1064"/>
      <c r="C257" s="1064"/>
      <c r="D257" s="847"/>
      <c r="E257" s="848"/>
      <c r="F257" s="1065"/>
      <c r="G257" s="1065"/>
      <c r="H257" s="848"/>
      <c r="I257" s="847"/>
      <c r="J257" s="1066"/>
      <c r="K257" s="1066"/>
      <c r="L257" s="848"/>
      <c r="M257" s="563"/>
      <c r="N257" s="563"/>
      <c r="O257" s="156"/>
    </row>
    <row r="258" spans="1:15">
      <c r="A258" s="564"/>
      <c r="B258" s="1067"/>
      <c r="C258" s="1067"/>
      <c r="D258" s="846" t="s">
        <v>2</v>
      </c>
      <c r="E258" s="845"/>
      <c r="F258" s="1068" t="s">
        <v>0</v>
      </c>
      <c r="G258" s="1068"/>
      <c r="H258" s="845"/>
      <c r="I258" s="846" t="s">
        <v>1</v>
      </c>
      <c r="J258" s="1069"/>
      <c r="K258" s="1069"/>
      <c r="L258" s="845"/>
      <c r="M258" s="563"/>
      <c r="N258" s="563"/>
      <c r="O258" s="156"/>
    </row>
    <row r="259" spans="1:15">
      <c r="A259" s="1064" t="s">
        <v>1123</v>
      </c>
      <c r="B259" s="1064"/>
      <c r="C259" s="1064"/>
      <c r="D259" s="847"/>
      <c r="E259" s="848"/>
      <c r="F259" s="1065"/>
      <c r="G259" s="1065"/>
      <c r="H259" s="848"/>
      <c r="I259" s="847"/>
      <c r="J259" s="1066"/>
      <c r="K259" s="1066"/>
      <c r="L259" s="848"/>
      <c r="M259" s="563"/>
      <c r="N259" s="563"/>
      <c r="O259" s="156"/>
    </row>
    <row r="260" spans="1:15">
      <c r="A260" s="564"/>
      <c r="B260" s="1067"/>
      <c r="C260" s="1067"/>
      <c r="D260" s="846" t="s">
        <v>2</v>
      </c>
      <c r="E260" s="845"/>
      <c r="F260" s="1068" t="s">
        <v>0</v>
      </c>
      <c r="G260" s="1068"/>
      <c r="H260" s="845"/>
      <c r="I260" s="846" t="s">
        <v>1</v>
      </c>
      <c r="J260" s="1069"/>
      <c r="K260" s="1069"/>
      <c r="L260" s="845"/>
      <c r="M260" s="563"/>
      <c r="N260" s="563"/>
      <c r="O260" s="156"/>
    </row>
    <row r="261" spans="1:15">
      <c r="A261" s="1064" t="s">
        <v>1123</v>
      </c>
      <c r="B261" s="1064"/>
      <c r="C261" s="1064"/>
      <c r="D261" s="847"/>
      <c r="E261" s="848"/>
      <c r="F261" s="1065"/>
      <c r="G261" s="1065"/>
      <c r="H261" s="848"/>
      <c r="I261" s="847"/>
      <c r="J261" s="1066"/>
      <c r="K261" s="1066"/>
      <c r="L261" s="848"/>
      <c r="M261" s="563"/>
      <c r="N261" s="563"/>
      <c r="O261" s="156"/>
    </row>
    <row r="262" spans="1:15">
      <c r="A262" s="565"/>
      <c r="B262" s="1069"/>
      <c r="C262" s="1069"/>
      <c r="D262" s="846" t="s">
        <v>2</v>
      </c>
      <c r="E262" s="845"/>
      <c r="F262" s="1068" t="s">
        <v>0</v>
      </c>
      <c r="G262" s="1068"/>
      <c r="H262" s="845"/>
      <c r="I262" s="846" t="s">
        <v>1</v>
      </c>
      <c r="J262" s="1069"/>
      <c r="K262" s="1069"/>
      <c r="L262" s="845"/>
      <c r="M262" s="563"/>
      <c r="N262" s="563"/>
      <c r="O262" s="156"/>
    </row>
  </sheetData>
  <mergeCells count="66">
    <mergeCell ref="B262:C262"/>
    <mergeCell ref="F262:G262"/>
    <mergeCell ref="J262:K262"/>
    <mergeCell ref="B260:C260"/>
    <mergeCell ref="F260:G260"/>
    <mergeCell ref="J260:K260"/>
    <mergeCell ref="A261:C261"/>
    <mergeCell ref="F261:G261"/>
    <mergeCell ref="J261:K261"/>
    <mergeCell ref="B258:C258"/>
    <mergeCell ref="F258:G258"/>
    <mergeCell ref="J258:K258"/>
    <mergeCell ref="A259:C259"/>
    <mergeCell ref="F259:G259"/>
    <mergeCell ref="J259:K259"/>
    <mergeCell ref="B256:C256"/>
    <mergeCell ref="F256:G256"/>
    <mergeCell ref="J256:K256"/>
    <mergeCell ref="A257:C257"/>
    <mergeCell ref="F257:G257"/>
    <mergeCell ref="J257:K257"/>
    <mergeCell ref="A122:O122"/>
    <mergeCell ref="A250:J250"/>
    <mergeCell ref="A251:J251"/>
    <mergeCell ref="A253:B253"/>
    <mergeCell ref="A255:C255"/>
    <mergeCell ref="F255:G255"/>
    <mergeCell ref="J255:K255"/>
    <mergeCell ref="A121:J121"/>
    <mergeCell ref="D18:D19"/>
    <mergeCell ref="E18:E19"/>
    <mergeCell ref="F18:G18"/>
    <mergeCell ref="H18:H19"/>
    <mergeCell ref="I18:J18"/>
    <mergeCell ref="A21:O21"/>
    <mergeCell ref="A75:J75"/>
    <mergeCell ref="A76:O76"/>
    <mergeCell ref="A84:J84"/>
    <mergeCell ref="A85:O85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A10:D10"/>
    <mergeCell ref="E10:O10"/>
    <mergeCell ref="A11:D11"/>
    <mergeCell ref="E11:O11"/>
    <mergeCell ref="A12:D12"/>
    <mergeCell ref="E12:O12"/>
    <mergeCell ref="A9:D9"/>
    <mergeCell ref="E9:O9"/>
    <mergeCell ref="A3:D3"/>
    <mergeCell ref="A4:C4"/>
    <mergeCell ref="E5:L5"/>
    <mergeCell ref="E6:L6"/>
    <mergeCell ref="E7:L7"/>
  </mergeCells>
  <conditionalFormatting sqref="H123 H126:H127">
    <cfRule type="cellIs" dxfId="1" priority="2" stopIfTrue="1" operator="equal">
      <formula>0</formula>
    </cfRule>
  </conditionalFormatting>
  <conditionalFormatting sqref="H123 H126:H127">
    <cfRule type="cellIs" dxfId="0" priority="1" stopIfTrue="1" operator="equal">
      <formula>0</formula>
    </cfRule>
  </conditionalFormatting>
  <hyperlinks>
    <hyperlink ref="E12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35"/>
  <sheetViews>
    <sheetView topLeftCell="A388" zoomScale="70" zoomScaleNormal="70" workbookViewId="0">
      <selection activeCell="L429" sqref="L429"/>
    </sheetView>
  </sheetViews>
  <sheetFormatPr defaultRowHeight="15.75"/>
  <cols>
    <col min="1" max="1" width="5.140625" style="575" customWidth="1"/>
    <col min="2" max="2" width="9.85546875" style="575" customWidth="1"/>
    <col min="3" max="3" width="13.28515625" style="588" customWidth="1"/>
    <col min="4" max="4" width="64.5703125" style="629" customWidth="1"/>
    <col min="5" max="5" width="21.42578125" style="575" customWidth="1"/>
    <col min="6" max="6" width="8" style="575" customWidth="1"/>
    <col min="7" max="7" width="8.42578125" style="575" customWidth="1"/>
    <col min="8" max="8" width="11.5703125" style="588" customWidth="1"/>
    <col min="9" max="9" width="12.42578125" style="575" customWidth="1"/>
    <col min="10" max="10" width="14.42578125" style="575" customWidth="1"/>
    <col min="11" max="11" width="13.5703125" style="667" customWidth="1"/>
    <col min="12" max="12" width="18.42578125" style="660" customWidth="1"/>
    <col min="13" max="13" width="19" style="660" customWidth="1"/>
    <col min="14" max="14" width="11.85546875" style="575" customWidth="1"/>
    <col min="15" max="15" width="10.5703125" style="575" customWidth="1"/>
    <col min="16" max="16" width="13.7109375" style="575" hidden="1" customWidth="1"/>
    <col min="17" max="16384" width="9.140625" style="575"/>
  </cols>
  <sheetData>
    <row r="1" spans="1:15">
      <c r="A1" s="570"/>
      <c r="B1" s="570"/>
      <c r="C1" s="571"/>
      <c r="D1" s="570"/>
      <c r="E1" s="570"/>
      <c r="F1" s="570"/>
      <c r="G1" s="570"/>
      <c r="H1" s="571"/>
      <c r="I1" s="570"/>
      <c r="J1" s="570"/>
      <c r="K1" s="572"/>
      <c r="L1" s="573"/>
      <c r="M1" s="573"/>
      <c r="N1" s="574"/>
      <c r="O1" s="574"/>
    </row>
    <row r="2" spans="1:15">
      <c r="A2" s="570"/>
      <c r="B2" s="570"/>
      <c r="C2" s="571"/>
      <c r="D2" s="570"/>
      <c r="E2" s="570"/>
      <c r="F2" s="570"/>
      <c r="G2" s="570"/>
      <c r="H2" s="571"/>
      <c r="I2" s="570"/>
      <c r="J2" s="570"/>
      <c r="K2" s="572"/>
      <c r="L2" s="573"/>
      <c r="M2" s="573"/>
      <c r="N2" s="576"/>
      <c r="O2" s="576"/>
    </row>
    <row r="3" spans="1:15">
      <c r="A3" s="1074"/>
      <c r="B3" s="1074"/>
      <c r="C3" s="1074"/>
      <c r="D3" s="1075"/>
      <c r="E3" s="570"/>
      <c r="F3" s="570"/>
      <c r="G3" s="570"/>
      <c r="H3" s="571"/>
      <c r="I3" s="570"/>
      <c r="J3" s="570"/>
      <c r="K3" s="572"/>
      <c r="L3" s="573"/>
      <c r="M3" s="573"/>
      <c r="N3" s="576"/>
      <c r="O3" s="576"/>
    </row>
    <row r="4" spans="1:15">
      <c r="A4" s="1076"/>
      <c r="B4" s="1076"/>
      <c r="C4" s="1076"/>
      <c r="D4" s="570"/>
      <c r="E4" s="570"/>
      <c r="F4" s="570"/>
      <c r="G4" s="570"/>
      <c r="H4" s="571"/>
      <c r="I4" s="570"/>
      <c r="J4" s="570"/>
      <c r="K4" s="572"/>
      <c r="L4" s="573"/>
      <c r="M4" s="573"/>
      <c r="N4" s="576"/>
      <c r="O4" s="576"/>
    </row>
    <row r="5" spans="1:15">
      <c r="A5" s="570"/>
      <c r="B5" s="570"/>
      <c r="C5" s="571"/>
      <c r="D5" s="570"/>
      <c r="E5" s="1076" t="s">
        <v>32</v>
      </c>
      <c r="F5" s="1076"/>
      <c r="G5" s="1076"/>
      <c r="H5" s="1076"/>
      <c r="I5" s="1076"/>
      <c r="J5" s="1076"/>
      <c r="K5" s="1076"/>
      <c r="L5" s="1076"/>
      <c r="M5" s="573"/>
      <c r="N5" s="574"/>
      <c r="O5" s="574"/>
    </row>
    <row r="6" spans="1:15">
      <c r="A6" s="570"/>
      <c r="B6" s="570"/>
      <c r="C6" s="571"/>
      <c r="D6" s="570"/>
      <c r="E6" s="1076" t="s">
        <v>33</v>
      </c>
      <c r="F6" s="1076"/>
      <c r="G6" s="1076"/>
      <c r="H6" s="1076"/>
      <c r="I6" s="1076"/>
      <c r="J6" s="1076"/>
      <c r="K6" s="1076"/>
      <c r="L6" s="1076"/>
      <c r="M6" s="573"/>
      <c r="N6" s="574"/>
      <c r="O6" s="574"/>
    </row>
    <row r="7" spans="1:15">
      <c r="A7" s="577"/>
      <c r="B7" s="577"/>
      <c r="C7" s="571"/>
      <c r="D7" s="577"/>
      <c r="E7" s="1076" t="s">
        <v>1124</v>
      </c>
      <c r="F7" s="1076"/>
      <c r="G7" s="1076"/>
      <c r="H7" s="1076"/>
      <c r="I7" s="1076"/>
      <c r="J7" s="1076"/>
      <c r="K7" s="1076"/>
      <c r="L7" s="1076"/>
      <c r="M7" s="578"/>
      <c r="N7" s="579"/>
      <c r="O7" s="579"/>
    </row>
    <row r="8" spans="1:15">
      <c r="A8" s="580"/>
      <c r="B8" s="580"/>
      <c r="C8" s="581"/>
      <c r="D8" s="580"/>
      <c r="E8" s="580"/>
      <c r="F8" s="580"/>
      <c r="G8" s="582"/>
      <c r="H8" s="581"/>
      <c r="I8" s="582"/>
      <c r="J8" s="582"/>
      <c r="K8" s="583"/>
      <c r="L8" s="584"/>
      <c r="M8" s="577"/>
      <c r="N8" s="570"/>
      <c r="O8" s="570"/>
    </row>
    <row r="9" spans="1:15" ht="15">
      <c r="A9" s="1070" t="s">
        <v>1125</v>
      </c>
      <c r="B9" s="1071"/>
      <c r="C9" s="1071"/>
      <c r="D9" s="1071"/>
      <c r="E9" s="1072" t="s">
        <v>1126</v>
      </c>
      <c r="F9" s="1073"/>
      <c r="G9" s="1073"/>
      <c r="H9" s="1073"/>
      <c r="I9" s="1073"/>
      <c r="J9" s="1073"/>
      <c r="K9" s="1073"/>
      <c r="L9" s="1073"/>
      <c r="M9" s="1073"/>
      <c r="N9" s="1073"/>
      <c r="O9" s="1073"/>
    </row>
    <row r="10" spans="1:15" ht="15">
      <c r="A10" s="1070" t="s">
        <v>22</v>
      </c>
      <c r="B10" s="1071"/>
      <c r="C10" s="1071"/>
      <c r="D10" s="1071"/>
      <c r="E10" s="1072" t="s">
        <v>1127</v>
      </c>
      <c r="F10" s="1073"/>
      <c r="G10" s="1073"/>
      <c r="H10" s="1073"/>
      <c r="I10" s="1073"/>
      <c r="J10" s="1073"/>
      <c r="K10" s="1073"/>
      <c r="L10" s="1073"/>
      <c r="M10" s="1073"/>
      <c r="N10" s="1073"/>
      <c r="O10" s="1073"/>
    </row>
    <row r="11" spans="1:15" ht="15">
      <c r="A11" s="1070" t="s">
        <v>1128</v>
      </c>
      <c r="B11" s="1071"/>
      <c r="C11" s="1071"/>
      <c r="D11" s="1071"/>
      <c r="E11" s="1072" t="s">
        <v>1129</v>
      </c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</row>
    <row r="12" spans="1:15" ht="15">
      <c r="A12" s="1070" t="s">
        <v>24</v>
      </c>
      <c r="B12" s="1071"/>
      <c r="C12" s="1071"/>
      <c r="D12" s="1071"/>
      <c r="E12" s="1077" t="s">
        <v>1130</v>
      </c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</row>
    <row r="13" spans="1:15" ht="15">
      <c r="A13" s="1070" t="s">
        <v>1131</v>
      </c>
      <c r="B13" s="1071"/>
      <c r="C13" s="1071"/>
      <c r="D13" s="1071"/>
      <c r="E13" s="1072">
        <v>7714734225</v>
      </c>
      <c r="F13" s="1083"/>
      <c r="G13" s="1083"/>
      <c r="H13" s="1083"/>
      <c r="I13" s="1083"/>
      <c r="J13" s="1083"/>
      <c r="K13" s="1083"/>
      <c r="L13" s="1083"/>
      <c r="M13" s="1083"/>
      <c r="N13" s="1083"/>
      <c r="O13" s="1083"/>
    </row>
    <row r="14" spans="1:15" ht="15">
      <c r="A14" s="1070" t="s">
        <v>1132</v>
      </c>
      <c r="B14" s="1071"/>
      <c r="C14" s="1071"/>
      <c r="D14" s="1071"/>
      <c r="E14" s="1072">
        <v>25645001</v>
      </c>
      <c r="F14" s="1083"/>
      <c r="G14" s="1083"/>
      <c r="H14" s="1083"/>
      <c r="I14" s="1083"/>
      <c r="J14" s="1083"/>
      <c r="K14" s="1083"/>
      <c r="L14" s="1083"/>
      <c r="M14" s="1083"/>
      <c r="N14" s="1083"/>
      <c r="O14" s="1083"/>
    </row>
    <row r="15" spans="1:15" ht="15">
      <c r="A15" s="1084" t="s">
        <v>27</v>
      </c>
      <c r="B15" s="1084"/>
      <c r="C15" s="1084"/>
      <c r="D15" s="1084"/>
      <c r="E15" s="1085">
        <v>80410</v>
      </c>
      <c r="F15" s="1083"/>
      <c r="G15" s="1083"/>
      <c r="H15" s="1083"/>
      <c r="I15" s="1083"/>
      <c r="J15" s="1083"/>
      <c r="K15" s="1083"/>
      <c r="L15" s="1083"/>
      <c r="M15" s="1083"/>
      <c r="N15" s="1083"/>
      <c r="O15" s="1083"/>
    </row>
    <row r="16" spans="1:15">
      <c r="A16" s="585"/>
      <c r="B16" s="585"/>
      <c r="C16" s="581"/>
      <c r="D16" s="585"/>
      <c r="E16" s="580"/>
      <c r="F16" s="586"/>
      <c r="G16" s="586"/>
      <c r="H16" s="581"/>
      <c r="I16" s="586"/>
      <c r="J16" s="586"/>
      <c r="K16" s="587"/>
      <c r="L16" s="585"/>
      <c r="M16" s="585"/>
      <c r="N16" s="586"/>
      <c r="O16" s="586"/>
    </row>
    <row r="17" spans="1:16" ht="15" customHeight="1">
      <c r="A17" s="1078" t="s">
        <v>4</v>
      </c>
      <c r="B17" s="1078" t="s">
        <v>5</v>
      </c>
      <c r="C17" s="1078" t="s">
        <v>6</v>
      </c>
      <c r="D17" s="1091" t="s">
        <v>28</v>
      </c>
      <c r="E17" s="1092"/>
      <c r="F17" s="1092"/>
      <c r="G17" s="1092"/>
      <c r="H17" s="1092"/>
      <c r="I17" s="1092"/>
      <c r="J17" s="1092"/>
      <c r="K17" s="1092"/>
      <c r="L17" s="1092"/>
      <c r="M17" s="1093"/>
      <c r="N17" s="1078" t="s">
        <v>19</v>
      </c>
      <c r="O17" s="1081" t="s">
        <v>20</v>
      </c>
    </row>
    <row r="18" spans="1:16" s="588" customFormat="1" ht="15">
      <c r="A18" s="1079"/>
      <c r="B18" s="1079"/>
      <c r="C18" s="1089"/>
      <c r="D18" s="1081" t="s">
        <v>7</v>
      </c>
      <c r="E18" s="1081" t="s">
        <v>8</v>
      </c>
      <c r="F18" s="1094" t="s">
        <v>9</v>
      </c>
      <c r="G18" s="1095"/>
      <c r="H18" s="1081" t="s">
        <v>12</v>
      </c>
      <c r="I18" s="1094" t="s">
        <v>13</v>
      </c>
      <c r="J18" s="1095"/>
      <c r="K18" s="1078" t="s">
        <v>30</v>
      </c>
      <c r="L18" s="1087" t="s">
        <v>16</v>
      </c>
      <c r="M18" s="1088"/>
      <c r="N18" s="1079"/>
      <c r="O18" s="1082"/>
    </row>
    <row r="19" spans="1:16" s="588" customFormat="1" ht="90" customHeight="1">
      <c r="A19" s="1080"/>
      <c r="B19" s="1080"/>
      <c r="C19" s="1090"/>
      <c r="D19" s="1082"/>
      <c r="E19" s="1082"/>
      <c r="F19" s="589" t="s">
        <v>10</v>
      </c>
      <c r="G19" s="590" t="s">
        <v>11</v>
      </c>
      <c r="H19" s="1082"/>
      <c r="I19" s="591" t="s">
        <v>14</v>
      </c>
      <c r="J19" s="591" t="s">
        <v>15</v>
      </c>
      <c r="K19" s="1086"/>
      <c r="L19" s="592" t="s">
        <v>17</v>
      </c>
      <c r="M19" s="593" t="s">
        <v>18</v>
      </c>
      <c r="N19" s="1080"/>
      <c r="O19" s="594" t="s">
        <v>31</v>
      </c>
    </row>
    <row r="20" spans="1:16" s="588" customFormat="1" ht="15">
      <c r="A20" s="591">
        <v>1</v>
      </c>
      <c r="B20" s="591">
        <v>2</v>
      </c>
      <c r="C20" s="591">
        <v>3</v>
      </c>
      <c r="D20" s="591">
        <v>4</v>
      </c>
      <c r="E20" s="591">
        <v>5</v>
      </c>
      <c r="F20" s="591">
        <v>6</v>
      </c>
      <c r="G20" s="591">
        <v>7</v>
      </c>
      <c r="H20" s="591">
        <v>8</v>
      </c>
      <c r="I20" s="591">
        <v>9</v>
      </c>
      <c r="J20" s="591">
        <v>10</v>
      </c>
      <c r="K20" s="591">
        <v>11</v>
      </c>
      <c r="L20" s="595">
        <v>12</v>
      </c>
      <c r="M20" s="595">
        <v>13</v>
      </c>
      <c r="N20" s="595">
        <v>14</v>
      </c>
      <c r="O20" s="595">
        <v>15</v>
      </c>
    </row>
    <row r="21" spans="1:16" s="588" customFormat="1" ht="15" customHeight="1">
      <c r="A21" s="885" t="s">
        <v>153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  <c r="N21" s="886"/>
      <c r="O21" s="887"/>
    </row>
    <row r="22" spans="1:16" s="691" customFormat="1">
      <c r="A22" s="1228"/>
      <c r="B22" s="1228"/>
      <c r="C22" s="1228"/>
      <c r="D22" s="1221" t="s">
        <v>1133</v>
      </c>
      <c r="E22" s="1222"/>
      <c r="F22" s="1222"/>
      <c r="G22" s="1223"/>
      <c r="H22" s="1228"/>
      <c r="I22" s="1228"/>
      <c r="J22" s="1228"/>
      <c r="K22" s="1224">
        <f>K23+K24+K41+K44+K48+K57+K62+K247+K63+K64+K65+K66+K67+K39+K40</f>
        <v>584930.64339999983</v>
      </c>
      <c r="L22" s="1229"/>
      <c r="M22" s="1229"/>
      <c r="N22" s="1228"/>
      <c r="O22" s="1228"/>
      <c r="P22" s="691" t="s">
        <v>1134</v>
      </c>
    </row>
    <row r="23" spans="1:16" s="588" customFormat="1">
      <c r="A23" s="591">
        <v>1</v>
      </c>
      <c r="B23" s="591" t="s">
        <v>53</v>
      </c>
      <c r="C23" s="591">
        <v>2320050</v>
      </c>
      <c r="D23" s="599" t="s">
        <v>1135</v>
      </c>
      <c r="E23" s="592" t="s">
        <v>1136</v>
      </c>
      <c r="F23" s="591">
        <v>168</v>
      </c>
      <c r="G23" s="600" t="s">
        <v>487</v>
      </c>
      <c r="H23" s="601">
        <v>2.9089999999999998</v>
      </c>
      <c r="I23" s="602">
        <v>80410</v>
      </c>
      <c r="J23" s="591" t="s">
        <v>1137</v>
      </c>
      <c r="K23" s="603">
        <f>P23*H23</f>
        <v>167965.65999999997</v>
      </c>
      <c r="L23" s="592" t="s">
        <v>1138</v>
      </c>
      <c r="M23" s="592" t="s">
        <v>460</v>
      </c>
      <c r="N23" s="589" t="s">
        <v>56</v>
      </c>
      <c r="O23" s="591" t="s">
        <v>57</v>
      </c>
      <c r="P23" s="604">
        <v>57740</v>
      </c>
    </row>
    <row r="24" spans="1:16" s="588" customFormat="1">
      <c r="A24" s="591">
        <v>2</v>
      </c>
      <c r="B24" s="591" t="s">
        <v>53</v>
      </c>
      <c r="C24" s="591">
        <v>4590000</v>
      </c>
      <c r="D24" s="599" t="s">
        <v>1139</v>
      </c>
      <c r="E24" s="592" t="s">
        <v>1136</v>
      </c>
      <c r="F24" s="591">
        <v>166</v>
      </c>
      <c r="G24" s="600" t="s">
        <v>41</v>
      </c>
      <c r="H24" s="601"/>
      <c r="I24" s="602">
        <v>80411</v>
      </c>
      <c r="J24" s="591" t="s">
        <v>1137</v>
      </c>
      <c r="K24" s="603">
        <f>SUM(K25:K38)</f>
        <v>145150.81200000001</v>
      </c>
      <c r="L24" s="592" t="s">
        <v>1138</v>
      </c>
      <c r="M24" s="592" t="s">
        <v>460</v>
      </c>
      <c r="N24" s="589" t="s">
        <v>56</v>
      </c>
      <c r="O24" s="591" t="s">
        <v>57</v>
      </c>
      <c r="P24" s="604">
        <f>SUM(V25:V38)</f>
        <v>0</v>
      </c>
    </row>
    <row r="25" spans="1:16" s="588" customFormat="1" ht="15">
      <c r="A25" s="591">
        <v>3</v>
      </c>
      <c r="B25" s="591" t="s">
        <v>53</v>
      </c>
      <c r="C25" s="591">
        <v>2422010</v>
      </c>
      <c r="D25" s="599" t="s">
        <v>1140</v>
      </c>
      <c r="E25" s="592" t="s">
        <v>1136</v>
      </c>
      <c r="F25" s="591">
        <v>166</v>
      </c>
      <c r="G25" s="600" t="s">
        <v>41</v>
      </c>
      <c r="H25" s="601">
        <v>20.2</v>
      </c>
      <c r="I25" s="602">
        <v>80412</v>
      </c>
      <c r="J25" s="591" t="s">
        <v>1137</v>
      </c>
      <c r="K25" s="605">
        <f t="shared" ref="K25:K40" si="0">P25*H25</f>
        <v>1234.22</v>
      </c>
      <c r="L25" s="592" t="s">
        <v>1138</v>
      </c>
      <c r="M25" s="592" t="s">
        <v>460</v>
      </c>
      <c r="N25" s="589" t="s">
        <v>56</v>
      </c>
      <c r="O25" s="591" t="s">
        <v>57</v>
      </c>
      <c r="P25" s="604">
        <v>61.1</v>
      </c>
    </row>
    <row r="26" spans="1:16" s="588" customFormat="1" ht="15">
      <c r="A26" s="591">
        <v>4</v>
      </c>
      <c r="B26" s="591" t="s">
        <v>53</v>
      </c>
      <c r="C26" s="591">
        <v>2422010</v>
      </c>
      <c r="D26" s="599" t="s">
        <v>1141</v>
      </c>
      <c r="E26" s="592" t="s">
        <v>1136</v>
      </c>
      <c r="F26" s="591">
        <v>166</v>
      </c>
      <c r="G26" s="600" t="s">
        <v>41</v>
      </c>
      <c r="H26" s="601">
        <v>20.2</v>
      </c>
      <c r="I26" s="602">
        <v>80413</v>
      </c>
      <c r="J26" s="591" t="s">
        <v>1137</v>
      </c>
      <c r="K26" s="605">
        <f t="shared" si="0"/>
        <v>1234.22</v>
      </c>
      <c r="L26" s="592" t="s">
        <v>1138</v>
      </c>
      <c r="M26" s="592" t="s">
        <v>460</v>
      </c>
      <c r="N26" s="589" t="s">
        <v>56</v>
      </c>
      <c r="O26" s="591" t="s">
        <v>57</v>
      </c>
      <c r="P26" s="604">
        <v>61.1</v>
      </c>
    </row>
    <row r="27" spans="1:16" s="588" customFormat="1" ht="15">
      <c r="A27" s="591">
        <v>5</v>
      </c>
      <c r="B27" s="591" t="s">
        <v>53</v>
      </c>
      <c r="C27" s="591">
        <v>2422010</v>
      </c>
      <c r="D27" s="599" t="s">
        <v>1142</v>
      </c>
      <c r="E27" s="592" t="s">
        <v>1136</v>
      </c>
      <c r="F27" s="591">
        <v>166</v>
      </c>
      <c r="G27" s="600" t="s">
        <v>41</v>
      </c>
      <c r="H27" s="601">
        <v>20.2</v>
      </c>
      <c r="I27" s="602">
        <v>80414</v>
      </c>
      <c r="J27" s="591" t="s">
        <v>1137</v>
      </c>
      <c r="K27" s="605">
        <f t="shared" si="0"/>
        <v>1234.22</v>
      </c>
      <c r="L27" s="592" t="s">
        <v>1138</v>
      </c>
      <c r="M27" s="592" t="s">
        <v>460</v>
      </c>
      <c r="N27" s="589" t="s">
        <v>56</v>
      </c>
      <c r="O27" s="591" t="s">
        <v>57</v>
      </c>
      <c r="P27" s="604">
        <v>61.1</v>
      </c>
    </row>
    <row r="28" spans="1:16" s="588" customFormat="1" ht="15">
      <c r="A28" s="591">
        <v>6</v>
      </c>
      <c r="B28" s="591" t="s">
        <v>53</v>
      </c>
      <c r="C28" s="591">
        <v>2422010</v>
      </c>
      <c r="D28" s="599" t="s">
        <v>1143</v>
      </c>
      <c r="E28" s="592" t="s">
        <v>1136</v>
      </c>
      <c r="F28" s="591">
        <v>166</v>
      </c>
      <c r="G28" s="600" t="s">
        <v>41</v>
      </c>
      <c r="H28" s="601">
        <v>30</v>
      </c>
      <c r="I28" s="602">
        <v>80415</v>
      </c>
      <c r="J28" s="591" t="s">
        <v>1137</v>
      </c>
      <c r="K28" s="605">
        <f t="shared" si="0"/>
        <v>5271</v>
      </c>
      <c r="L28" s="592" t="s">
        <v>1138</v>
      </c>
      <c r="M28" s="592" t="s">
        <v>460</v>
      </c>
      <c r="N28" s="589" t="s">
        <v>56</v>
      </c>
      <c r="O28" s="591" t="s">
        <v>57</v>
      </c>
      <c r="P28" s="604">
        <v>175.7</v>
      </c>
    </row>
    <row r="29" spans="1:16" s="588" customFormat="1" ht="15">
      <c r="A29" s="591">
        <v>7</v>
      </c>
      <c r="B29" s="591" t="s">
        <v>53</v>
      </c>
      <c r="C29" s="591">
        <v>2422010</v>
      </c>
      <c r="D29" s="599" t="s">
        <v>1144</v>
      </c>
      <c r="E29" s="592" t="s">
        <v>1136</v>
      </c>
      <c r="F29" s="591">
        <v>166</v>
      </c>
      <c r="G29" s="600" t="s">
        <v>41</v>
      </c>
      <c r="H29" s="601">
        <v>1.7</v>
      </c>
      <c r="I29" s="602">
        <v>80416</v>
      </c>
      <c r="J29" s="591" t="s">
        <v>1137</v>
      </c>
      <c r="K29" s="605">
        <f t="shared" si="0"/>
        <v>185.29999999999998</v>
      </c>
      <c r="L29" s="592" t="s">
        <v>1138</v>
      </c>
      <c r="M29" s="592" t="s">
        <v>460</v>
      </c>
      <c r="N29" s="589" t="s">
        <v>56</v>
      </c>
      <c r="O29" s="591" t="s">
        <v>57</v>
      </c>
      <c r="P29" s="604">
        <v>109</v>
      </c>
    </row>
    <row r="30" spans="1:16" s="588" customFormat="1" ht="15">
      <c r="A30" s="591">
        <v>8</v>
      </c>
      <c r="B30" s="591" t="s">
        <v>53</v>
      </c>
      <c r="C30" s="591">
        <v>2422010</v>
      </c>
      <c r="D30" s="599" t="s">
        <v>1145</v>
      </c>
      <c r="E30" s="592" t="s">
        <v>1136</v>
      </c>
      <c r="F30" s="591">
        <v>166</v>
      </c>
      <c r="G30" s="600" t="s">
        <v>41</v>
      </c>
      <c r="H30" s="601">
        <v>26.2</v>
      </c>
      <c r="I30" s="602">
        <v>80417</v>
      </c>
      <c r="J30" s="591" t="s">
        <v>1137</v>
      </c>
      <c r="K30" s="605">
        <f t="shared" si="0"/>
        <v>1301.8779999999999</v>
      </c>
      <c r="L30" s="592" t="s">
        <v>1138</v>
      </c>
      <c r="M30" s="592" t="s">
        <v>460</v>
      </c>
      <c r="N30" s="589" t="s">
        <v>56</v>
      </c>
      <c r="O30" s="591" t="s">
        <v>57</v>
      </c>
      <c r="P30" s="604">
        <v>49.69</v>
      </c>
    </row>
    <row r="31" spans="1:16" s="588" customFormat="1" ht="15">
      <c r="A31" s="591">
        <v>9</v>
      </c>
      <c r="B31" s="591" t="s">
        <v>53</v>
      </c>
      <c r="C31" s="591">
        <v>3131010</v>
      </c>
      <c r="D31" s="599" t="s">
        <v>1146</v>
      </c>
      <c r="E31" s="592" t="s">
        <v>1136</v>
      </c>
      <c r="F31" s="606" t="s">
        <v>54</v>
      </c>
      <c r="G31" s="600" t="s">
        <v>42</v>
      </c>
      <c r="H31" s="601">
        <v>26.5</v>
      </c>
      <c r="I31" s="602">
        <v>80418</v>
      </c>
      <c r="J31" s="591" t="s">
        <v>1137</v>
      </c>
      <c r="K31" s="605">
        <f t="shared" si="0"/>
        <v>179.67000000000002</v>
      </c>
      <c r="L31" s="592" t="s">
        <v>1138</v>
      </c>
      <c r="M31" s="592" t="s">
        <v>460</v>
      </c>
      <c r="N31" s="589" t="s">
        <v>56</v>
      </c>
      <c r="O31" s="591" t="s">
        <v>57</v>
      </c>
      <c r="P31" s="604">
        <v>6.78</v>
      </c>
    </row>
    <row r="32" spans="1:16" s="588" customFormat="1" ht="15">
      <c r="A32" s="591">
        <v>10</v>
      </c>
      <c r="B32" s="591" t="s">
        <v>53</v>
      </c>
      <c r="C32" s="591">
        <v>2422010</v>
      </c>
      <c r="D32" s="599" t="s">
        <v>1147</v>
      </c>
      <c r="E32" s="592" t="s">
        <v>1136</v>
      </c>
      <c r="F32" s="591">
        <v>166</v>
      </c>
      <c r="G32" s="600" t="s">
        <v>41</v>
      </c>
      <c r="H32" s="601">
        <v>780.58</v>
      </c>
      <c r="I32" s="602">
        <v>80419</v>
      </c>
      <c r="J32" s="591" t="s">
        <v>1137</v>
      </c>
      <c r="K32" s="605">
        <f t="shared" si="0"/>
        <v>110061.78</v>
      </c>
      <c r="L32" s="592" t="s">
        <v>1138</v>
      </c>
      <c r="M32" s="592" t="s">
        <v>460</v>
      </c>
      <c r="N32" s="589" t="s">
        <v>56</v>
      </c>
      <c r="O32" s="591" t="s">
        <v>57</v>
      </c>
      <c r="P32" s="604">
        <v>141</v>
      </c>
    </row>
    <row r="33" spans="1:16" s="588" customFormat="1" ht="15">
      <c r="A33" s="591">
        <v>11</v>
      </c>
      <c r="B33" s="591" t="s">
        <v>53</v>
      </c>
      <c r="C33" s="591">
        <v>2422010</v>
      </c>
      <c r="D33" s="599" t="s">
        <v>1148</v>
      </c>
      <c r="E33" s="592" t="s">
        <v>1136</v>
      </c>
      <c r="F33" s="591">
        <v>166</v>
      </c>
      <c r="G33" s="600" t="s">
        <v>41</v>
      </c>
      <c r="H33" s="601">
        <v>75.7</v>
      </c>
      <c r="I33" s="602">
        <v>80420</v>
      </c>
      <c r="J33" s="591" t="s">
        <v>1137</v>
      </c>
      <c r="K33" s="605">
        <f t="shared" si="0"/>
        <v>4625.2700000000004</v>
      </c>
      <c r="L33" s="592" t="s">
        <v>1138</v>
      </c>
      <c r="M33" s="592" t="s">
        <v>460</v>
      </c>
      <c r="N33" s="589" t="s">
        <v>56</v>
      </c>
      <c r="O33" s="591" t="s">
        <v>57</v>
      </c>
      <c r="P33" s="604">
        <v>61.1</v>
      </c>
    </row>
    <row r="34" spans="1:16" s="588" customFormat="1" ht="15">
      <c r="A34" s="591">
        <v>12</v>
      </c>
      <c r="B34" s="591" t="s">
        <v>53</v>
      </c>
      <c r="C34" s="591">
        <v>2422010</v>
      </c>
      <c r="D34" s="599" t="s">
        <v>1149</v>
      </c>
      <c r="E34" s="592" t="s">
        <v>1136</v>
      </c>
      <c r="F34" s="591">
        <v>166</v>
      </c>
      <c r="G34" s="600" t="s">
        <v>41</v>
      </c>
      <c r="H34" s="601">
        <v>7</v>
      </c>
      <c r="I34" s="602">
        <v>80421</v>
      </c>
      <c r="J34" s="591" t="s">
        <v>1137</v>
      </c>
      <c r="K34" s="605">
        <f t="shared" si="0"/>
        <v>427.7</v>
      </c>
      <c r="L34" s="592" t="s">
        <v>1138</v>
      </c>
      <c r="M34" s="592" t="s">
        <v>460</v>
      </c>
      <c r="N34" s="589" t="s">
        <v>56</v>
      </c>
      <c r="O34" s="591" t="s">
        <v>57</v>
      </c>
      <c r="P34" s="604">
        <v>61.1</v>
      </c>
    </row>
    <row r="35" spans="1:16" s="588" customFormat="1" ht="15">
      <c r="A35" s="591">
        <v>13</v>
      </c>
      <c r="B35" s="591" t="s">
        <v>53</v>
      </c>
      <c r="C35" s="591">
        <v>2422010</v>
      </c>
      <c r="D35" s="599" t="s">
        <v>1150</v>
      </c>
      <c r="E35" s="592" t="s">
        <v>1136</v>
      </c>
      <c r="F35" s="591">
        <v>166</v>
      </c>
      <c r="G35" s="600" t="s">
        <v>41</v>
      </c>
      <c r="H35" s="601">
        <v>34</v>
      </c>
      <c r="I35" s="602">
        <v>80422</v>
      </c>
      <c r="J35" s="591" t="s">
        <v>1137</v>
      </c>
      <c r="K35" s="605">
        <f t="shared" si="0"/>
        <v>4930</v>
      </c>
      <c r="L35" s="592" t="s">
        <v>1138</v>
      </c>
      <c r="M35" s="592" t="s">
        <v>460</v>
      </c>
      <c r="N35" s="589" t="s">
        <v>56</v>
      </c>
      <c r="O35" s="591" t="s">
        <v>57</v>
      </c>
      <c r="P35" s="604">
        <v>145</v>
      </c>
    </row>
    <row r="36" spans="1:16" s="588" customFormat="1" ht="15">
      <c r="A36" s="591">
        <v>14</v>
      </c>
      <c r="B36" s="591" t="s">
        <v>53</v>
      </c>
      <c r="C36" s="591">
        <v>2422010</v>
      </c>
      <c r="D36" s="599" t="s">
        <v>1151</v>
      </c>
      <c r="E36" s="592" t="s">
        <v>1136</v>
      </c>
      <c r="F36" s="591">
        <v>166</v>
      </c>
      <c r="G36" s="600" t="s">
        <v>41</v>
      </c>
      <c r="H36" s="601">
        <v>12.9</v>
      </c>
      <c r="I36" s="602">
        <v>80423</v>
      </c>
      <c r="J36" s="591" t="s">
        <v>1137</v>
      </c>
      <c r="K36" s="605">
        <f t="shared" si="0"/>
        <v>2732.9940000000001</v>
      </c>
      <c r="L36" s="592" t="s">
        <v>1138</v>
      </c>
      <c r="M36" s="592" t="s">
        <v>460</v>
      </c>
      <c r="N36" s="589" t="s">
        <v>56</v>
      </c>
      <c r="O36" s="591" t="s">
        <v>57</v>
      </c>
      <c r="P36" s="604">
        <v>211.86</v>
      </c>
    </row>
    <row r="37" spans="1:16" s="588" customFormat="1" ht="15">
      <c r="A37" s="591">
        <v>15</v>
      </c>
      <c r="B37" s="591" t="s">
        <v>53</v>
      </c>
      <c r="C37" s="591">
        <v>2422010</v>
      </c>
      <c r="D37" s="599" t="s">
        <v>1152</v>
      </c>
      <c r="E37" s="592" t="s">
        <v>1136</v>
      </c>
      <c r="F37" s="591">
        <v>166</v>
      </c>
      <c r="G37" s="600" t="s">
        <v>41</v>
      </c>
      <c r="H37" s="601">
        <v>53.2</v>
      </c>
      <c r="I37" s="602">
        <v>80424</v>
      </c>
      <c r="J37" s="591" t="s">
        <v>1137</v>
      </c>
      <c r="K37" s="605">
        <f t="shared" si="0"/>
        <v>2718.5200000000004</v>
      </c>
      <c r="L37" s="592" t="s">
        <v>1138</v>
      </c>
      <c r="M37" s="592" t="s">
        <v>460</v>
      </c>
      <c r="N37" s="589" t="s">
        <v>56</v>
      </c>
      <c r="O37" s="591" t="s">
        <v>57</v>
      </c>
      <c r="P37" s="604">
        <v>51.1</v>
      </c>
    </row>
    <row r="38" spans="1:16" s="588" customFormat="1" ht="15">
      <c r="A38" s="591">
        <v>16</v>
      </c>
      <c r="B38" s="591" t="s">
        <v>53</v>
      </c>
      <c r="C38" s="591">
        <v>2422010</v>
      </c>
      <c r="D38" s="599" t="s">
        <v>1153</v>
      </c>
      <c r="E38" s="592" t="s">
        <v>1136</v>
      </c>
      <c r="F38" s="591">
        <v>166</v>
      </c>
      <c r="G38" s="600" t="s">
        <v>41</v>
      </c>
      <c r="H38" s="601">
        <v>176.4</v>
      </c>
      <c r="I38" s="602">
        <v>80425</v>
      </c>
      <c r="J38" s="591" t="s">
        <v>1137</v>
      </c>
      <c r="K38" s="605">
        <f t="shared" si="0"/>
        <v>9014.0400000000009</v>
      </c>
      <c r="L38" s="592" t="s">
        <v>1138</v>
      </c>
      <c r="M38" s="592" t="s">
        <v>460</v>
      </c>
      <c r="N38" s="589" t="s">
        <v>56</v>
      </c>
      <c r="O38" s="591" t="s">
        <v>57</v>
      </c>
      <c r="P38" s="604">
        <v>51.1</v>
      </c>
    </row>
    <row r="39" spans="1:16" s="588" customFormat="1" ht="15">
      <c r="A39" s="591">
        <v>17</v>
      </c>
      <c r="B39" s="591" t="s">
        <v>53</v>
      </c>
      <c r="C39" s="591">
        <v>3116030</v>
      </c>
      <c r="D39" s="599" t="s">
        <v>1154</v>
      </c>
      <c r="E39" s="592" t="s">
        <v>1136</v>
      </c>
      <c r="F39" s="591">
        <v>166</v>
      </c>
      <c r="G39" s="600" t="s">
        <v>41</v>
      </c>
      <c r="H39" s="601">
        <v>708.8</v>
      </c>
      <c r="I39" s="602">
        <v>80426</v>
      </c>
      <c r="J39" s="591" t="s">
        <v>1137</v>
      </c>
      <c r="K39" s="605">
        <f t="shared" si="0"/>
        <v>31236.815999999999</v>
      </c>
      <c r="L39" s="592" t="s">
        <v>1138</v>
      </c>
      <c r="M39" s="592" t="s">
        <v>460</v>
      </c>
      <c r="N39" s="589" t="s">
        <v>56</v>
      </c>
      <c r="O39" s="591" t="s">
        <v>57</v>
      </c>
      <c r="P39" s="604">
        <v>44.07</v>
      </c>
    </row>
    <row r="40" spans="1:16" s="588" customFormat="1" ht="15">
      <c r="A40" s="591">
        <v>18</v>
      </c>
      <c r="B40" s="591" t="s">
        <v>53</v>
      </c>
      <c r="C40" s="591">
        <v>3116030</v>
      </c>
      <c r="D40" s="599" t="s">
        <v>1155</v>
      </c>
      <c r="E40" s="592" t="s">
        <v>1136</v>
      </c>
      <c r="F40" s="591">
        <v>166</v>
      </c>
      <c r="G40" s="600" t="s">
        <v>41</v>
      </c>
      <c r="H40" s="601">
        <v>3.6</v>
      </c>
      <c r="I40" s="602">
        <v>80410</v>
      </c>
      <c r="J40" s="591" t="s">
        <v>1137</v>
      </c>
      <c r="K40" s="605">
        <f t="shared" si="0"/>
        <v>518.65200000000004</v>
      </c>
      <c r="L40" s="592" t="s">
        <v>1138</v>
      </c>
      <c r="M40" s="592" t="s">
        <v>460</v>
      </c>
      <c r="N40" s="589" t="s">
        <v>56</v>
      </c>
      <c r="O40" s="591" t="s">
        <v>57</v>
      </c>
      <c r="P40" s="604">
        <v>144.07</v>
      </c>
    </row>
    <row r="41" spans="1:16">
      <c r="A41" s="591"/>
      <c r="B41" s="591" t="s">
        <v>53</v>
      </c>
      <c r="C41" s="591">
        <v>2510000</v>
      </c>
      <c r="D41" s="607" t="s">
        <v>1156</v>
      </c>
      <c r="E41" s="592" t="s">
        <v>1136</v>
      </c>
      <c r="F41" s="591">
        <v>166</v>
      </c>
      <c r="G41" s="600" t="s">
        <v>1157</v>
      </c>
      <c r="H41" s="608"/>
      <c r="I41" s="602">
        <v>80410</v>
      </c>
      <c r="J41" s="591" t="s">
        <v>1137</v>
      </c>
      <c r="K41" s="609">
        <f>SUM(K42:K43)</f>
        <v>12196.6</v>
      </c>
      <c r="L41" s="592" t="s">
        <v>1138</v>
      </c>
      <c r="M41" s="592" t="s">
        <v>460</v>
      </c>
      <c r="N41" s="591" t="s">
        <v>138</v>
      </c>
      <c r="O41" s="591" t="s">
        <v>57</v>
      </c>
      <c r="P41" s="610">
        <f>SUM(V42:V43)</f>
        <v>0</v>
      </c>
    </row>
    <row r="42" spans="1:16" s="588" customFormat="1" ht="15">
      <c r="A42" s="591">
        <v>19</v>
      </c>
      <c r="B42" s="591" t="s">
        <v>53</v>
      </c>
      <c r="C42" s="591">
        <v>2519010</v>
      </c>
      <c r="D42" s="611" t="s">
        <v>1158</v>
      </c>
      <c r="E42" s="592" t="s">
        <v>1136</v>
      </c>
      <c r="F42" s="591">
        <v>166</v>
      </c>
      <c r="G42" s="600" t="s">
        <v>1157</v>
      </c>
      <c r="H42" s="601">
        <v>38.4</v>
      </c>
      <c r="I42" s="602">
        <v>80410</v>
      </c>
      <c r="J42" s="591" t="s">
        <v>1137</v>
      </c>
      <c r="K42" s="605">
        <f>P42*H42</f>
        <v>12105.6</v>
      </c>
      <c r="L42" s="592" t="s">
        <v>1138</v>
      </c>
      <c r="M42" s="592" t="s">
        <v>460</v>
      </c>
      <c r="N42" s="591" t="s">
        <v>138</v>
      </c>
      <c r="O42" s="591" t="s">
        <v>57</v>
      </c>
      <c r="P42" s="604">
        <v>315.25</v>
      </c>
    </row>
    <row r="43" spans="1:16" s="588" customFormat="1" ht="15">
      <c r="A43" s="591">
        <v>20</v>
      </c>
      <c r="B43" s="591" t="s">
        <v>53</v>
      </c>
      <c r="C43" s="591">
        <v>2519010</v>
      </c>
      <c r="D43" s="599" t="s">
        <v>1159</v>
      </c>
      <c r="E43" s="592" t="s">
        <v>1136</v>
      </c>
      <c r="F43" s="591">
        <v>166</v>
      </c>
      <c r="G43" s="600" t="s">
        <v>1157</v>
      </c>
      <c r="H43" s="601">
        <v>1</v>
      </c>
      <c r="I43" s="602">
        <v>80410</v>
      </c>
      <c r="J43" s="591" t="s">
        <v>1137</v>
      </c>
      <c r="K43" s="605">
        <f>P43*H43</f>
        <v>91</v>
      </c>
      <c r="L43" s="592" t="s">
        <v>1138</v>
      </c>
      <c r="M43" s="592" t="s">
        <v>460</v>
      </c>
      <c r="N43" s="591" t="s">
        <v>138</v>
      </c>
      <c r="O43" s="591" t="s">
        <v>57</v>
      </c>
      <c r="P43" s="604">
        <v>91</v>
      </c>
    </row>
    <row r="44" spans="1:16" s="588" customFormat="1">
      <c r="A44" s="591"/>
      <c r="B44" s="591" t="s">
        <v>53</v>
      </c>
      <c r="C44" s="591">
        <v>3190330</v>
      </c>
      <c r="D44" s="612" t="s">
        <v>1160</v>
      </c>
      <c r="E44" s="592" t="s">
        <v>1136</v>
      </c>
      <c r="F44" s="591">
        <v>166</v>
      </c>
      <c r="G44" s="600" t="s">
        <v>1157</v>
      </c>
      <c r="H44" s="601"/>
      <c r="I44" s="602">
        <v>80410</v>
      </c>
      <c r="J44" s="591" t="s">
        <v>1137</v>
      </c>
      <c r="K44" s="603">
        <f>SUM(K45:K47)</f>
        <v>964.5</v>
      </c>
      <c r="L44" s="592" t="s">
        <v>1138</v>
      </c>
      <c r="M44" s="592" t="s">
        <v>460</v>
      </c>
      <c r="N44" s="589" t="s">
        <v>56</v>
      </c>
      <c r="O44" s="591" t="s">
        <v>57</v>
      </c>
      <c r="P44" s="604">
        <f>SUM(V45:V47)</f>
        <v>0</v>
      </c>
    </row>
    <row r="45" spans="1:16" s="588" customFormat="1" ht="15">
      <c r="A45" s="591">
        <v>21</v>
      </c>
      <c r="B45" s="591" t="s">
        <v>53</v>
      </c>
      <c r="C45" s="591"/>
      <c r="D45" s="599" t="s">
        <v>1161</v>
      </c>
      <c r="E45" s="592" t="s">
        <v>1136</v>
      </c>
      <c r="F45" s="606" t="s">
        <v>54</v>
      </c>
      <c r="G45" s="600" t="s">
        <v>1157</v>
      </c>
      <c r="H45" s="601">
        <v>8.5</v>
      </c>
      <c r="I45" s="602">
        <v>80410</v>
      </c>
      <c r="J45" s="591" t="s">
        <v>1137</v>
      </c>
      <c r="K45" s="605">
        <f>P45*H45</f>
        <v>382.5</v>
      </c>
      <c r="L45" s="592" t="s">
        <v>1138</v>
      </c>
      <c r="M45" s="592" t="s">
        <v>460</v>
      </c>
      <c r="N45" s="589" t="s">
        <v>56</v>
      </c>
      <c r="O45" s="591" t="s">
        <v>57</v>
      </c>
      <c r="P45" s="604">
        <v>45</v>
      </c>
    </row>
    <row r="46" spans="1:16" s="588" customFormat="1" ht="15">
      <c r="A46" s="591">
        <v>22</v>
      </c>
      <c r="B46" s="591" t="s">
        <v>53</v>
      </c>
      <c r="C46" s="591"/>
      <c r="D46" s="599" t="s">
        <v>1162</v>
      </c>
      <c r="E46" s="592" t="s">
        <v>1136</v>
      </c>
      <c r="F46" s="591">
        <v>796</v>
      </c>
      <c r="G46" s="600" t="s">
        <v>1157</v>
      </c>
      <c r="H46" s="601">
        <v>29</v>
      </c>
      <c r="I46" s="602">
        <v>80410</v>
      </c>
      <c r="J46" s="591" t="s">
        <v>1137</v>
      </c>
      <c r="K46" s="605">
        <f>P46*H46</f>
        <v>522</v>
      </c>
      <c r="L46" s="592" t="s">
        <v>1138</v>
      </c>
      <c r="M46" s="592" t="s">
        <v>460</v>
      </c>
      <c r="N46" s="595" t="s">
        <v>465</v>
      </c>
      <c r="O46" s="591" t="s">
        <v>57</v>
      </c>
      <c r="P46" s="604">
        <v>18</v>
      </c>
    </row>
    <row r="47" spans="1:16" s="588" customFormat="1" ht="15">
      <c r="A47" s="591">
        <v>23</v>
      </c>
      <c r="B47" s="591" t="s">
        <v>53</v>
      </c>
      <c r="C47" s="591"/>
      <c r="D47" s="599" t="s">
        <v>1163</v>
      </c>
      <c r="E47" s="592" t="s">
        <v>1136</v>
      </c>
      <c r="F47" s="591">
        <v>166</v>
      </c>
      <c r="G47" s="600" t="s">
        <v>1157</v>
      </c>
      <c r="H47" s="601">
        <v>0.5</v>
      </c>
      <c r="I47" s="602">
        <v>80410</v>
      </c>
      <c r="J47" s="591" t="s">
        <v>1137</v>
      </c>
      <c r="K47" s="605">
        <f>P47*H47</f>
        <v>60</v>
      </c>
      <c r="L47" s="592" t="s">
        <v>1138</v>
      </c>
      <c r="M47" s="592" t="s">
        <v>460</v>
      </c>
      <c r="N47" s="595" t="s">
        <v>465</v>
      </c>
      <c r="O47" s="591" t="s">
        <v>57</v>
      </c>
      <c r="P47" s="604">
        <v>120</v>
      </c>
    </row>
    <row r="48" spans="1:16" s="588" customFormat="1">
      <c r="A48" s="591"/>
      <c r="B48" s="591" t="s">
        <v>53</v>
      </c>
      <c r="C48" s="591">
        <v>4590000</v>
      </c>
      <c r="D48" s="612" t="s">
        <v>1164</v>
      </c>
      <c r="E48" s="592" t="s">
        <v>1136</v>
      </c>
      <c r="F48" s="591">
        <v>166</v>
      </c>
      <c r="G48" s="600" t="s">
        <v>1157</v>
      </c>
      <c r="H48" s="601"/>
      <c r="I48" s="602">
        <v>80410</v>
      </c>
      <c r="J48" s="591" t="s">
        <v>1137</v>
      </c>
      <c r="K48" s="603">
        <f>SUM(K49:K56)</f>
        <v>5114.6000000000004</v>
      </c>
      <c r="L48" s="592" t="s">
        <v>1138</v>
      </c>
      <c r="M48" s="592" t="s">
        <v>460</v>
      </c>
      <c r="N48" s="595" t="s">
        <v>465</v>
      </c>
      <c r="O48" s="591" t="s">
        <v>59</v>
      </c>
      <c r="P48" s="604">
        <f>SUM(V49:V56)</f>
        <v>0</v>
      </c>
    </row>
    <row r="49" spans="1:16" s="588" customFormat="1" ht="15">
      <c r="A49" s="591">
        <v>24</v>
      </c>
      <c r="B49" s="591" t="s">
        <v>53</v>
      </c>
      <c r="C49" s="591">
        <v>4590000</v>
      </c>
      <c r="D49" s="599" t="s">
        <v>1165</v>
      </c>
      <c r="E49" s="592" t="s">
        <v>1136</v>
      </c>
      <c r="F49" s="591">
        <v>166</v>
      </c>
      <c r="G49" s="600" t="s">
        <v>1157</v>
      </c>
      <c r="H49" s="601">
        <v>20</v>
      </c>
      <c r="I49" s="602">
        <v>80410</v>
      </c>
      <c r="J49" s="591" t="s">
        <v>1137</v>
      </c>
      <c r="K49" s="605">
        <f t="shared" ref="K49:K56" si="1">P49*H49</f>
        <v>820</v>
      </c>
      <c r="L49" s="592" t="s">
        <v>1138</v>
      </c>
      <c r="M49" s="592" t="s">
        <v>460</v>
      </c>
      <c r="N49" s="595" t="s">
        <v>465</v>
      </c>
      <c r="O49" s="591" t="s">
        <v>59</v>
      </c>
      <c r="P49" s="604">
        <v>41</v>
      </c>
    </row>
    <row r="50" spans="1:16" s="588" customFormat="1" ht="15">
      <c r="A50" s="591">
        <v>25</v>
      </c>
      <c r="B50" s="591" t="s">
        <v>53</v>
      </c>
      <c r="C50" s="591">
        <v>4590000</v>
      </c>
      <c r="D50" s="599" t="s">
        <v>1166</v>
      </c>
      <c r="E50" s="592" t="s">
        <v>1136</v>
      </c>
      <c r="F50" s="591">
        <v>166</v>
      </c>
      <c r="G50" s="600" t="s">
        <v>1157</v>
      </c>
      <c r="H50" s="601">
        <v>21</v>
      </c>
      <c r="I50" s="602">
        <v>80410</v>
      </c>
      <c r="J50" s="591" t="s">
        <v>1137</v>
      </c>
      <c r="K50" s="605">
        <f t="shared" si="1"/>
        <v>441</v>
      </c>
      <c r="L50" s="592" t="s">
        <v>1138</v>
      </c>
      <c r="M50" s="592" t="s">
        <v>460</v>
      </c>
      <c r="N50" s="595" t="s">
        <v>465</v>
      </c>
      <c r="O50" s="591" t="s">
        <v>59</v>
      </c>
      <c r="P50" s="604">
        <v>21</v>
      </c>
    </row>
    <row r="51" spans="1:16" s="588" customFormat="1" ht="15">
      <c r="A51" s="591">
        <v>26</v>
      </c>
      <c r="B51" s="591" t="s">
        <v>53</v>
      </c>
      <c r="C51" s="591">
        <v>4590000</v>
      </c>
      <c r="D51" s="599" t="s">
        <v>1167</v>
      </c>
      <c r="E51" s="592" t="s">
        <v>1136</v>
      </c>
      <c r="F51" s="591">
        <v>166</v>
      </c>
      <c r="G51" s="600" t="s">
        <v>1157</v>
      </c>
      <c r="H51" s="601">
        <v>20</v>
      </c>
      <c r="I51" s="602">
        <v>80410</v>
      </c>
      <c r="J51" s="591" t="s">
        <v>1137</v>
      </c>
      <c r="K51" s="605">
        <f t="shared" si="1"/>
        <v>700</v>
      </c>
      <c r="L51" s="592" t="s">
        <v>1138</v>
      </c>
      <c r="M51" s="592" t="s">
        <v>460</v>
      </c>
      <c r="N51" s="595" t="s">
        <v>465</v>
      </c>
      <c r="O51" s="591" t="s">
        <v>59</v>
      </c>
      <c r="P51" s="604">
        <v>35</v>
      </c>
    </row>
    <row r="52" spans="1:16" s="588" customFormat="1" ht="15">
      <c r="A52" s="591">
        <v>27</v>
      </c>
      <c r="B52" s="591" t="s">
        <v>53</v>
      </c>
      <c r="C52" s="591">
        <v>4590000</v>
      </c>
      <c r="D52" s="599" t="s">
        <v>1168</v>
      </c>
      <c r="E52" s="592" t="s">
        <v>1136</v>
      </c>
      <c r="F52" s="591">
        <v>166</v>
      </c>
      <c r="G52" s="600" t="s">
        <v>1157</v>
      </c>
      <c r="H52" s="601">
        <v>22</v>
      </c>
      <c r="I52" s="602">
        <v>80410</v>
      </c>
      <c r="J52" s="591" t="s">
        <v>1137</v>
      </c>
      <c r="K52" s="605">
        <f t="shared" si="1"/>
        <v>1848</v>
      </c>
      <c r="L52" s="592" t="s">
        <v>1138</v>
      </c>
      <c r="M52" s="592" t="s">
        <v>460</v>
      </c>
      <c r="N52" s="595" t="s">
        <v>465</v>
      </c>
      <c r="O52" s="591" t="s">
        <v>59</v>
      </c>
      <c r="P52" s="604">
        <v>84</v>
      </c>
    </row>
    <row r="53" spans="1:16" s="588" customFormat="1" ht="15">
      <c r="A53" s="591">
        <v>28</v>
      </c>
      <c r="B53" s="591" t="s">
        <v>53</v>
      </c>
      <c r="C53" s="591">
        <v>4590000</v>
      </c>
      <c r="D53" s="599" t="s">
        <v>1169</v>
      </c>
      <c r="E53" s="592" t="s">
        <v>1136</v>
      </c>
      <c r="F53" s="591">
        <v>166</v>
      </c>
      <c r="G53" s="600" t="s">
        <v>1157</v>
      </c>
      <c r="H53" s="601">
        <v>6</v>
      </c>
      <c r="I53" s="602">
        <v>80410</v>
      </c>
      <c r="J53" s="591" t="s">
        <v>1137</v>
      </c>
      <c r="K53" s="605">
        <f t="shared" si="1"/>
        <v>456</v>
      </c>
      <c r="L53" s="592" t="s">
        <v>1138</v>
      </c>
      <c r="M53" s="592" t="s">
        <v>460</v>
      </c>
      <c r="N53" s="595" t="s">
        <v>465</v>
      </c>
      <c r="O53" s="591" t="s">
        <v>59</v>
      </c>
      <c r="P53" s="604">
        <v>76</v>
      </c>
    </row>
    <row r="54" spans="1:16" s="588" customFormat="1" ht="15">
      <c r="A54" s="591">
        <v>29</v>
      </c>
      <c r="B54" s="591" t="s">
        <v>53</v>
      </c>
      <c r="C54" s="591">
        <v>4590000</v>
      </c>
      <c r="D54" s="599" t="s">
        <v>1170</v>
      </c>
      <c r="E54" s="592" t="s">
        <v>1136</v>
      </c>
      <c r="F54" s="591">
        <v>166</v>
      </c>
      <c r="G54" s="600" t="s">
        <v>1157</v>
      </c>
      <c r="H54" s="601">
        <v>6</v>
      </c>
      <c r="I54" s="602">
        <v>80410</v>
      </c>
      <c r="J54" s="591" t="s">
        <v>1137</v>
      </c>
      <c r="K54" s="605">
        <f t="shared" si="1"/>
        <v>456</v>
      </c>
      <c r="L54" s="592" t="s">
        <v>1138</v>
      </c>
      <c r="M54" s="592" t="s">
        <v>460</v>
      </c>
      <c r="N54" s="595" t="s">
        <v>465</v>
      </c>
      <c r="O54" s="591" t="s">
        <v>59</v>
      </c>
      <c r="P54" s="604">
        <v>76</v>
      </c>
    </row>
    <row r="55" spans="1:16" s="588" customFormat="1" ht="15">
      <c r="A55" s="591">
        <v>30</v>
      </c>
      <c r="B55" s="591" t="s">
        <v>53</v>
      </c>
      <c r="C55" s="591">
        <v>2100000</v>
      </c>
      <c r="D55" s="599" t="s">
        <v>1171</v>
      </c>
      <c r="E55" s="592" t="s">
        <v>1136</v>
      </c>
      <c r="F55" s="591">
        <v>166</v>
      </c>
      <c r="G55" s="600" t="s">
        <v>1157</v>
      </c>
      <c r="H55" s="601">
        <v>1.2</v>
      </c>
      <c r="I55" s="602">
        <v>80410</v>
      </c>
      <c r="J55" s="591" t="s">
        <v>1137</v>
      </c>
      <c r="K55" s="605">
        <f t="shared" si="1"/>
        <v>147.6</v>
      </c>
      <c r="L55" s="592" t="s">
        <v>1138</v>
      </c>
      <c r="M55" s="592" t="s">
        <v>460</v>
      </c>
      <c r="N55" s="595" t="s">
        <v>465</v>
      </c>
      <c r="O55" s="591" t="s">
        <v>59</v>
      </c>
      <c r="P55" s="604">
        <v>123</v>
      </c>
    </row>
    <row r="56" spans="1:16" s="588" customFormat="1" ht="15">
      <c r="A56" s="591">
        <v>31</v>
      </c>
      <c r="B56" s="591" t="s">
        <v>53</v>
      </c>
      <c r="C56" s="591">
        <v>2100000</v>
      </c>
      <c r="D56" s="599" t="s">
        <v>1172</v>
      </c>
      <c r="E56" s="592" t="s">
        <v>1136</v>
      </c>
      <c r="F56" s="591">
        <v>166</v>
      </c>
      <c r="G56" s="600" t="s">
        <v>1157</v>
      </c>
      <c r="H56" s="601">
        <v>2</v>
      </c>
      <c r="I56" s="602">
        <v>80410</v>
      </c>
      <c r="J56" s="591" t="s">
        <v>1137</v>
      </c>
      <c r="K56" s="605">
        <f t="shared" si="1"/>
        <v>246</v>
      </c>
      <c r="L56" s="592" t="s">
        <v>1138</v>
      </c>
      <c r="M56" s="592" t="s">
        <v>460</v>
      </c>
      <c r="N56" s="595" t="s">
        <v>465</v>
      </c>
      <c r="O56" s="591" t="s">
        <v>59</v>
      </c>
      <c r="P56" s="604">
        <v>123</v>
      </c>
    </row>
    <row r="57" spans="1:16" s="588" customFormat="1">
      <c r="A57" s="591"/>
      <c r="B57" s="591" t="s">
        <v>53</v>
      </c>
      <c r="C57" s="591">
        <v>2320029</v>
      </c>
      <c r="D57" s="612" t="s">
        <v>1173</v>
      </c>
      <c r="E57" s="592" t="s">
        <v>1136</v>
      </c>
      <c r="F57" s="591">
        <v>166</v>
      </c>
      <c r="G57" s="600" t="s">
        <v>1157</v>
      </c>
      <c r="H57" s="601"/>
      <c r="I57" s="602">
        <v>80410</v>
      </c>
      <c r="J57" s="591" t="s">
        <v>1137</v>
      </c>
      <c r="K57" s="603">
        <f>SUM(K58:K61)</f>
        <v>13627.010999999999</v>
      </c>
      <c r="L57" s="592" t="s">
        <v>1138</v>
      </c>
      <c r="M57" s="592" t="s">
        <v>460</v>
      </c>
      <c r="N57" s="595" t="s">
        <v>465</v>
      </c>
      <c r="O57" s="591" t="s">
        <v>59</v>
      </c>
      <c r="P57" s="604">
        <f>SUM(V58:V61)</f>
        <v>0</v>
      </c>
    </row>
    <row r="58" spans="1:16" s="588" customFormat="1" ht="15">
      <c r="A58" s="591">
        <v>32</v>
      </c>
      <c r="B58" s="591" t="s">
        <v>53</v>
      </c>
      <c r="C58" s="591">
        <v>2320030</v>
      </c>
      <c r="D58" s="599" t="s">
        <v>1174</v>
      </c>
      <c r="E58" s="592" t="s">
        <v>1136</v>
      </c>
      <c r="F58" s="591">
        <v>166</v>
      </c>
      <c r="G58" s="600" t="s">
        <v>1157</v>
      </c>
      <c r="H58" s="601">
        <v>8.4</v>
      </c>
      <c r="I58" s="602">
        <v>80410</v>
      </c>
      <c r="J58" s="591" t="s">
        <v>1137</v>
      </c>
      <c r="K58" s="605">
        <f t="shared" ref="K58:K66" si="2">P58*H58</f>
        <v>1150.8</v>
      </c>
      <c r="L58" s="592" t="s">
        <v>1138</v>
      </c>
      <c r="M58" s="592" t="s">
        <v>460</v>
      </c>
      <c r="N58" s="595" t="s">
        <v>465</v>
      </c>
      <c r="O58" s="591" t="s">
        <v>59</v>
      </c>
      <c r="P58" s="604">
        <v>137</v>
      </c>
    </row>
    <row r="59" spans="1:16" s="588" customFormat="1" ht="15">
      <c r="A59" s="591">
        <v>33</v>
      </c>
      <c r="B59" s="591" t="s">
        <v>53</v>
      </c>
      <c r="C59" s="591">
        <v>2320030</v>
      </c>
      <c r="D59" s="599" t="s">
        <v>1175</v>
      </c>
      <c r="E59" s="592" t="s">
        <v>1136</v>
      </c>
      <c r="F59" s="591">
        <v>166</v>
      </c>
      <c r="G59" s="600" t="s">
        <v>1157</v>
      </c>
      <c r="H59" s="601">
        <v>6.3</v>
      </c>
      <c r="I59" s="602">
        <v>80410</v>
      </c>
      <c r="J59" s="591" t="s">
        <v>1137</v>
      </c>
      <c r="K59" s="605">
        <f t="shared" si="2"/>
        <v>11536.875</v>
      </c>
      <c r="L59" s="592" t="s">
        <v>1138</v>
      </c>
      <c r="M59" s="592" t="s">
        <v>460</v>
      </c>
      <c r="N59" s="595" t="s">
        <v>465</v>
      </c>
      <c r="O59" s="591" t="s">
        <v>59</v>
      </c>
      <c r="P59" s="604">
        <v>1831.25</v>
      </c>
    </row>
    <row r="60" spans="1:16" s="588" customFormat="1" ht="15">
      <c r="A60" s="591">
        <v>34</v>
      </c>
      <c r="B60" s="591" t="s">
        <v>53</v>
      </c>
      <c r="C60" s="591">
        <v>2320030</v>
      </c>
      <c r="D60" s="599" t="s">
        <v>1176</v>
      </c>
      <c r="E60" s="592" t="s">
        <v>1136</v>
      </c>
      <c r="F60" s="591">
        <v>166</v>
      </c>
      <c r="G60" s="600" t="s">
        <v>1157</v>
      </c>
      <c r="H60" s="601">
        <v>1.2130000000000001</v>
      </c>
      <c r="I60" s="602">
        <v>80410</v>
      </c>
      <c r="J60" s="591" t="s">
        <v>1137</v>
      </c>
      <c r="K60" s="605">
        <f t="shared" si="2"/>
        <v>87.336000000000013</v>
      </c>
      <c r="L60" s="592" t="s">
        <v>1138</v>
      </c>
      <c r="M60" s="592" t="s">
        <v>460</v>
      </c>
      <c r="N60" s="595" t="s">
        <v>465</v>
      </c>
      <c r="O60" s="591" t="s">
        <v>59</v>
      </c>
      <c r="P60" s="604">
        <v>72</v>
      </c>
    </row>
    <row r="61" spans="1:16" s="588" customFormat="1" ht="15">
      <c r="A61" s="591">
        <v>35</v>
      </c>
      <c r="B61" s="591" t="s">
        <v>53</v>
      </c>
      <c r="C61" s="591">
        <v>2320030</v>
      </c>
      <c r="D61" s="599" t="s">
        <v>1177</v>
      </c>
      <c r="E61" s="592" t="s">
        <v>1136</v>
      </c>
      <c r="F61" s="591">
        <v>166</v>
      </c>
      <c r="G61" s="600" t="s">
        <v>1157</v>
      </c>
      <c r="H61" s="601">
        <v>0.3</v>
      </c>
      <c r="I61" s="602">
        <v>80410</v>
      </c>
      <c r="J61" s="591" t="s">
        <v>1137</v>
      </c>
      <c r="K61" s="605">
        <f t="shared" si="2"/>
        <v>852</v>
      </c>
      <c r="L61" s="592" t="s">
        <v>1138</v>
      </c>
      <c r="M61" s="592" t="s">
        <v>460</v>
      </c>
      <c r="N61" s="595" t="s">
        <v>465</v>
      </c>
      <c r="O61" s="591" t="s">
        <v>59</v>
      </c>
      <c r="P61" s="604">
        <v>2840</v>
      </c>
    </row>
    <row r="62" spans="1:16" s="588" customFormat="1" ht="15">
      <c r="A62" s="591">
        <v>36</v>
      </c>
      <c r="B62" s="591" t="s">
        <v>53</v>
      </c>
      <c r="C62" s="591">
        <v>2320030</v>
      </c>
      <c r="D62" s="599" t="s">
        <v>1178</v>
      </c>
      <c r="E62" s="592" t="s">
        <v>1136</v>
      </c>
      <c r="F62" s="591">
        <v>166</v>
      </c>
      <c r="G62" s="600" t="s">
        <v>41</v>
      </c>
      <c r="H62" s="601">
        <v>1.5</v>
      </c>
      <c r="I62" s="602">
        <v>80410</v>
      </c>
      <c r="J62" s="591" t="s">
        <v>1137</v>
      </c>
      <c r="K62" s="605">
        <f t="shared" si="2"/>
        <v>784.5</v>
      </c>
      <c r="L62" s="592" t="s">
        <v>1138</v>
      </c>
      <c r="M62" s="592" t="s">
        <v>460</v>
      </c>
      <c r="N62" s="595" t="s">
        <v>465</v>
      </c>
      <c r="O62" s="591" t="s">
        <v>59</v>
      </c>
      <c r="P62" s="604">
        <v>523</v>
      </c>
    </row>
    <row r="63" spans="1:16" s="588" customFormat="1" ht="15">
      <c r="A63" s="591">
        <v>37</v>
      </c>
      <c r="B63" s="591" t="s">
        <v>53</v>
      </c>
      <c r="C63" s="591">
        <v>1725020</v>
      </c>
      <c r="D63" s="599" t="s">
        <v>1179</v>
      </c>
      <c r="E63" s="592" t="s">
        <v>1136</v>
      </c>
      <c r="F63" s="591">
        <v>166</v>
      </c>
      <c r="G63" s="600" t="s">
        <v>41</v>
      </c>
      <c r="H63" s="601">
        <v>159.4</v>
      </c>
      <c r="I63" s="602">
        <v>80410</v>
      </c>
      <c r="J63" s="591" t="s">
        <v>1137</v>
      </c>
      <c r="K63" s="605">
        <f t="shared" si="2"/>
        <v>6023.7259999999997</v>
      </c>
      <c r="L63" s="592" t="s">
        <v>1138</v>
      </c>
      <c r="M63" s="592" t="s">
        <v>460</v>
      </c>
      <c r="N63" s="591" t="s">
        <v>138</v>
      </c>
      <c r="O63" s="591" t="s">
        <v>57</v>
      </c>
      <c r="P63" s="604">
        <v>37.79</v>
      </c>
    </row>
    <row r="64" spans="1:16" s="588" customFormat="1" ht="15">
      <c r="A64" s="591">
        <v>38</v>
      </c>
      <c r="B64" s="591" t="s">
        <v>53</v>
      </c>
      <c r="C64" s="591">
        <v>2320831</v>
      </c>
      <c r="D64" s="599" t="s">
        <v>1180</v>
      </c>
      <c r="E64" s="592" t="s">
        <v>1136</v>
      </c>
      <c r="F64" s="591">
        <v>112</v>
      </c>
      <c r="G64" s="600" t="s">
        <v>180</v>
      </c>
      <c r="H64" s="601">
        <v>184.24</v>
      </c>
      <c r="I64" s="602">
        <v>80410</v>
      </c>
      <c r="J64" s="591" t="s">
        <v>1137</v>
      </c>
      <c r="K64" s="605">
        <f t="shared" si="2"/>
        <v>10614.0664</v>
      </c>
      <c r="L64" s="592" t="s">
        <v>1138</v>
      </c>
      <c r="M64" s="592" t="s">
        <v>460</v>
      </c>
      <c r="N64" s="591" t="s">
        <v>138</v>
      </c>
      <c r="O64" s="591" t="s">
        <v>57</v>
      </c>
      <c r="P64" s="604">
        <v>57.61</v>
      </c>
    </row>
    <row r="65" spans="1:16" s="588" customFormat="1" ht="15">
      <c r="A65" s="591">
        <v>39</v>
      </c>
      <c r="B65" s="591" t="s">
        <v>53</v>
      </c>
      <c r="C65" s="591">
        <v>2911180</v>
      </c>
      <c r="D65" s="599" t="s">
        <v>1181</v>
      </c>
      <c r="E65" s="592" t="s">
        <v>1136</v>
      </c>
      <c r="F65" s="591">
        <v>796</v>
      </c>
      <c r="G65" s="600" t="s">
        <v>37</v>
      </c>
      <c r="H65" s="601">
        <f>4*9</f>
        <v>36</v>
      </c>
      <c r="I65" s="602">
        <v>80410</v>
      </c>
      <c r="J65" s="591" t="s">
        <v>1137</v>
      </c>
      <c r="K65" s="605">
        <f t="shared" si="2"/>
        <v>132120</v>
      </c>
      <c r="L65" s="592" t="s">
        <v>1138</v>
      </c>
      <c r="M65" s="592" t="s">
        <v>460</v>
      </c>
      <c r="N65" s="595" t="s">
        <v>465</v>
      </c>
      <c r="O65" s="591" t="s">
        <v>59</v>
      </c>
      <c r="P65" s="604">
        <f>2460+1210</f>
        <v>3670</v>
      </c>
    </row>
    <row r="66" spans="1:16" s="588" customFormat="1" ht="15">
      <c r="A66" s="591">
        <v>40</v>
      </c>
      <c r="B66" s="591" t="s">
        <v>53</v>
      </c>
      <c r="C66" s="591">
        <v>2911180</v>
      </c>
      <c r="D66" s="599" t="s">
        <v>1182</v>
      </c>
      <c r="E66" s="592" t="s">
        <v>1136</v>
      </c>
      <c r="F66" s="591">
        <v>796</v>
      </c>
      <c r="G66" s="600" t="s">
        <v>37</v>
      </c>
      <c r="H66" s="601">
        <f>2*9</f>
        <v>18</v>
      </c>
      <c r="I66" s="602">
        <v>80410</v>
      </c>
      <c r="J66" s="591" t="s">
        <v>1137</v>
      </c>
      <c r="K66" s="605">
        <f t="shared" si="2"/>
        <v>21780</v>
      </c>
      <c r="L66" s="592" t="s">
        <v>1138</v>
      </c>
      <c r="M66" s="592" t="s">
        <v>460</v>
      </c>
      <c r="N66" s="595" t="s">
        <v>465</v>
      </c>
      <c r="O66" s="591" t="s">
        <v>59</v>
      </c>
      <c r="P66" s="604">
        <v>1210</v>
      </c>
    </row>
    <row r="67" spans="1:16" s="588" customFormat="1">
      <c r="A67" s="591"/>
      <c r="B67" s="591" t="s">
        <v>53</v>
      </c>
      <c r="C67" s="591">
        <v>2695000</v>
      </c>
      <c r="D67" s="612" t="s">
        <v>1183</v>
      </c>
      <c r="E67" s="592" t="s">
        <v>1136</v>
      </c>
      <c r="F67" s="591">
        <v>796</v>
      </c>
      <c r="G67" s="600" t="s">
        <v>1157</v>
      </c>
      <c r="H67" s="601"/>
      <c r="I67" s="602">
        <v>80410</v>
      </c>
      <c r="J67" s="591" t="s">
        <v>1137</v>
      </c>
      <c r="K67" s="603">
        <f>SUM(K68:K69)</f>
        <v>21133.7</v>
      </c>
      <c r="L67" s="592" t="s">
        <v>1138</v>
      </c>
      <c r="M67" s="592" t="s">
        <v>460</v>
      </c>
      <c r="N67" s="591" t="s">
        <v>138</v>
      </c>
      <c r="O67" s="591" t="s">
        <v>57</v>
      </c>
      <c r="P67" s="604">
        <f>SUM(V68:V69)</f>
        <v>0</v>
      </c>
    </row>
    <row r="68" spans="1:16" s="588" customFormat="1" ht="15">
      <c r="A68" s="591">
        <v>41</v>
      </c>
      <c r="B68" s="591" t="s">
        <v>53</v>
      </c>
      <c r="C68" s="591">
        <v>2695000</v>
      </c>
      <c r="D68" s="599" t="s">
        <v>1184</v>
      </c>
      <c r="E68" s="592" t="s">
        <v>1136</v>
      </c>
      <c r="F68" s="591">
        <v>796</v>
      </c>
      <c r="G68" s="600" t="s">
        <v>37</v>
      </c>
      <c r="H68" s="601">
        <v>19</v>
      </c>
      <c r="I68" s="602">
        <v>80410</v>
      </c>
      <c r="J68" s="591" t="s">
        <v>1137</v>
      </c>
      <c r="K68" s="605">
        <f>P68*H68</f>
        <v>8453.48</v>
      </c>
      <c r="L68" s="592" t="s">
        <v>1138</v>
      </c>
      <c r="M68" s="592" t="s">
        <v>460</v>
      </c>
      <c r="N68" s="591" t="s">
        <v>138</v>
      </c>
      <c r="O68" s="591" t="s">
        <v>57</v>
      </c>
      <c r="P68" s="604">
        <v>444.92</v>
      </c>
    </row>
    <row r="69" spans="1:16" s="588" customFormat="1" ht="15">
      <c r="A69" s="591">
        <v>42</v>
      </c>
      <c r="B69" s="591" t="s">
        <v>53</v>
      </c>
      <c r="C69" s="591">
        <v>2695000</v>
      </c>
      <c r="D69" s="599" t="s">
        <v>1185</v>
      </c>
      <c r="E69" s="592" t="s">
        <v>1136</v>
      </c>
      <c r="F69" s="591">
        <v>796</v>
      </c>
      <c r="G69" s="600" t="s">
        <v>37</v>
      </c>
      <c r="H69" s="601">
        <v>57</v>
      </c>
      <c r="I69" s="602">
        <v>80410</v>
      </c>
      <c r="J69" s="591" t="s">
        <v>1137</v>
      </c>
      <c r="K69" s="605">
        <f>P69*H69</f>
        <v>12680.220000000001</v>
      </c>
      <c r="L69" s="592" t="s">
        <v>1138</v>
      </c>
      <c r="M69" s="592" t="s">
        <v>460</v>
      </c>
      <c r="N69" s="591" t="s">
        <v>138</v>
      </c>
      <c r="O69" s="591" t="s">
        <v>57</v>
      </c>
      <c r="P69" s="604">
        <v>222.46</v>
      </c>
    </row>
    <row r="70" spans="1:16" s="691" customFormat="1">
      <c r="A70" s="669"/>
      <c r="B70" s="669"/>
      <c r="C70" s="669"/>
      <c r="D70" s="1221" t="s">
        <v>1186</v>
      </c>
      <c r="E70" s="1222"/>
      <c r="F70" s="1222"/>
      <c r="G70" s="1222"/>
      <c r="H70" s="1222"/>
      <c r="I70" s="1223"/>
      <c r="J70" s="669"/>
      <c r="K70" s="1224">
        <f>SUM(K71:K73)</f>
        <v>28860.400000000001</v>
      </c>
      <c r="L70" s="643"/>
      <c r="M70" s="643"/>
      <c r="N70" s="669"/>
      <c r="O70" s="669"/>
      <c r="P70" s="642"/>
    </row>
    <row r="71" spans="1:16" s="686" customFormat="1" ht="15">
      <c r="A71" s="682">
        <v>43</v>
      </c>
      <c r="B71" s="669" t="s">
        <v>53</v>
      </c>
      <c r="C71" s="669">
        <v>4590000</v>
      </c>
      <c r="D71" s="681" t="s">
        <v>1187</v>
      </c>
      <c r="E71" s="643" t="s">
        <v>1136</v>
      </c>
      <c r="F71" s="669">
        <v>796</v>
      </c>
      <c r="G71" s="671" t="s">
        <v>37</v>
      </c>
      <c r="H71" s="672">
        <v>1</v>
      </c>
      <c r="I71" s="673">
        <v>80410</v>
      </c>
      <c r="J71" s="669" t="s">
        <v>1137</v>
      </c>
      <c r="K71" s="674">
        <f>P71*H71</f>
        <v>29</v>
      </c>
      <c r="L71" s="693" t="s">
        <v>224</v>
      </c>
      <c r="M71" s="693" t="s">
        <v>224</v>
      </c>
      <c r="N71" s="671" t="s">
        <v>1188</v>
      </c>
      <c r="O71" s="669" t="s">
        <v>57</v>
      </c>
      <c r="P71" s="685">
        <v>29</v>
      </c>
    </row>
    <row r="72" spans="1:16" s="686" customFormat="1" ht="15">
      <c r="A72" s="682">
        <v>44</v>
      </c>
      <c r="B72" s="669" t="s">
        <v>53</v>
      </c>
      <c r="C72" s="669">
        <v>3131010</v>
      </c>
      <c r="D72" s="657" t="s">
        <v>1189</v>
      </c>
      <c r="E72" s="643" t="s">
        <v>1136</v>
      </c>
      <c r="F72" s="688" t="s">
        <v>54</v>
      </c>
      <c r="G72" s="671" t="s">
        <v>42</v>
      </c>
      <c r="H72" s="672">
        <v>630.20000000000005</v>
      </c>
      <c r="I72" s="673">
        <v>80410</v>
      </c>
      <c r="J72" s="669" t="s">
        <v>1137</v>
      </c>
      <c r="K72" s="674">
        <f>P72*H72</f>
        <v>15755.000000000002</v>
      </c>
      <c r="L72" s="693" t="s">
        <v>158</v>
      </c>
      <c r="M72" s="693" t="s">
        <v>224</v>
      </c>
      <c r="N72" s="671" t="s">
        <v>138</v>
      </c>
      <c r="O72" s="669" t="s">
        <v>57</v>
      </c>
      <c r="P72" s="685">
        <v>25</v>
      </c>
    </row>
    <row r="73" spans="1:16" s="686" customFormat="1" ht="15">
      <c r="A73" s="682">
        <v>45</v>
      </c>
      <c r="B73" s="669" t="s">
        <v>53</v>
      </c>
      <c r="C73" s="669">
        <v>2422010</v>
      </c>
      <c r="D73" s="681" t="s">
        <v>1190</v>
      </c>
      <c r="E73" s="643" t="s">
        <v>1136</v>
      </c>
      <c r="F73" s="669">
        <v>112</v>
      </c>
      <c r="G73" s="671" t="s">
        <v>180</v>
      </c>
      <c r="H73" s="672">
        <f>7.5+69.1+93.6+86.2</f>
        <v>256.39999999999998</v>
      </c>
      <c r="I73" s="673">
        <v>80410</v>
      </c>
      <c r="J73" s="669" t="s">
        <v>1137</v>
      </c>
      <c r="K73" s="674">
        <f>P73*H73</f>
        <v>13076.4</v>
      </c>
      <c r="L73" s="693" t="s">
        <v>159</v>
      </c>
      <c r="M73" s="693" t="s">
        <v>224</v>
      </c>
      <c r="N73" s="671" t="s">
        <v>138</v>
      </c>
      <c r="O73" s="669" t="s">
        <v>57</v>
      </c>
      <c r="P73" s="685">
        <v>51</v>
      </c>
    </row>
    <row r="74" spans="1:16" s="686" customFormat="1">
      <c r="A74" s="669"/>
      <c r="B74" s="669"/>
      <c r="C74" s="682"/>
      <c r="D74" s="1221" t="s">
        <v>1191</v>
      </c>
      <c r="E74" s="1222"/>
      <c r="F74" s="1222"/>
      <c r="G74" s="1222"/>
      <c r="H74" s="1222"/>
      <c r="I74" s="1223"/>
      <c r="J74" s="668"/>
      <c r="K74" s="692">
        <f>SUM(K75:K85)</f>
        <v>23212.400000000001</v>
      </c>
      <c r="L74" s="696"/>
      <c r="M74" s="696"/>
      <c r="N74" s="671"/>
      <c r="O74" s="671"/>
      <c r="P74" s="685"/>
    </row>
    <row r="75" spans="1:16" s="686" customFormat="1" ht="15">
      <c r="A75" s="682">
        <v>46</v>
      </c>
      <c r="B75" s="669" t="s">
        <v>53</v>
      </c>
      <c r="C75" s="669">
        <v>3131010</v>
      </c>
      <c r="D75" s="681" t="s">
        <v>1192</v>
      </c>
      <c r="E75" s="643" t="s">
        <v>1136</v>
      </c>
      <c r="F75" s="688" t="s">
        <v>54</v>
      </c>
      <c r="G75" s="671" t="s">
        <v>42</v>
      </c>
      <c r="H75" s="672">
        <f>42+90</f>
        <v>132</v>
      </c>
      <c r="I75" s="673">
        <v>80410</v>
      </c>
      <c r="J75" s="669" t="s">
        <v>1137</v>
      </c>
      <c r="K75" s="674">
        <f t="shared" ref="K75:K85" si="3">P75*H75</f>
        <v>6996</v>
      </c>
      <c r="L75" s="693" t="s">
        <v>158</v>
      </c>
      <c r="M75" s="693" t="s">
        <v>224</v>
      </c>
      <c r="N75" s="671" t="s">
        <v>138</v>
      </c>
      <c r="O75" s="669" t="s">
        <v>57</v>
      </c>
      <c r="P75" s="685">
        <v>53</v>
      </c>
    </row>
    <row r="76" spans="1:16" s="686" customFormat="1" ht="15">
      <c r="A76" s="682">
        <v>47</v>
      </c>
      <c r="B76" s="669" t="s">
        <v>53</v>
      </c>
      <c r="C76" s="669">
        <v>3131010</v>
      </c>
      <c r="D76" s="657" t="s">
        <v>1193</v>
      </c>
      <c r="E76" s="643" t="s">
        <v>1136</v>
      </c>
      <c r="F76" s="688" t="s">
        <v>54</v>
      </c>
      <c r="G76" s="671" t="s">
        <v>42</v>
      </c>
      <c r="H76" s="672">
        <v>52</v>
      </c>
      <c r="I76" s="673">
        <v>80410</v>
      </c>
      <c r="J76" s="669" t="s">
        <v>1137</v>
      </c>
      <c r="K76" s="674">
        <f t="shared" si="3"/>
        <v>156</v>
      </c>
      <c r="L76" s="693" t="s">
        <v>158</v>
      </c>
      <c r="M76" s="693" t="s">
        <v>224</v>
      </c>
      <c r="N76" s="671" t="s">
        <v>138</v>
      </c>
      <c r="O76" s="669" t="s">
        <v>57</v>
      </c>
      <c r="P76" s="685">
        <v>3</v>
      </c>
    </row>
    <row r="77" spans="1:16" s="686" customFormat="1" ht="15">
      <c r="A77" s="682">
        <v>48</v>
      </c>
      <c r="B77" s="669" t="s">
        <v>53</v>
      </c>
      <c r="C77" s="669">
        <v>3190000</v>
      </c>
      <c r="D77" s="687" t="s">
        <v>1194</v>
      </c>
      <c r="E77" s="643" t="s">
        <v>1136</v>
      </c>
      <c r="F77" s="669">
        <v>796</v>
      </c>
      <c r="G77" s="671" t="s">
        <v>37</v>
      </c>
      <c r="H77" s="672">
        <f>83+13+12+12</f>
        <v>120</v>
      </c>
      <c r="I77" s="673">
        <v>80410</v>
      </c>
      <c r="J77" s="669" t="s">
        <v>1137</v>
      </c>
      <c r="K77" s="674">
        <f t="shared" si="3"/>
        <v>5520</v>
      </c>
      <c r="L77" s="693" t="s">
        <v>159</v>
      </c>
      <c r="M77" s="693" t="s">
        <v>224</v>
      </c>
      <c r="N77" s="671" t="s">
        <v>138</v>
      </c>
      <c r="O77" s="669" t="s">
        <v>57</v>
      </c>
      <c r="P77" s="685">
        <v>46</v>
      </c>
    </row>
    <row r="78" spans="1:16" s="686" customFormat="1" ht="15">
      <c r="A78" s="682">
        <v>49</v>
      </c>
      <c r="B78" s="669" t="s">
        <v>53</v>
      </c>
      <c r="C78" s="669">
        <v>3190000</v>
      </c>
      <c r="D78" s="681" t="s">
        <v>1195</v>
      </c>
      <c r="E78" s="643" t="s">
        <v>1136</v>
      </c>
      <c r="F78" s="669">
        <v>796</v>
      </c>
      <c r="G78" s="671" t="s">
        <v>37</v>
      </c>
      <c r="H78" s="672">
        <f>38+18+24</f>
        <v>80</v>
      </c>
      <c r="I78" s="673">
        <v>80410</v>
      </c>
      <c r="J78" s="669" t="s">
        <v>1137</v>
      </c>
      <c r="K78" s="674">
        <f t="shared" si="3"/>
        <v>320</v>
      </c>
      <c r="L78" s="693" t="s">
        <v>159</v>
      </c>
      <c r="M78" s="693" t="s">
        <v>224</v>
      </c>
      <c r="N78" s="671" t="s">
        <v>138</v>
      </c>
      <c r="O78" s="669" t="s">
        <v>57</v>
      </c>
      <c r="P78" s="685">
        <v>4</v>
      </c>
    </row>
    <row r="79" spans="1:16" s="686" customFormat="1" ht="15">
      <c r="A79" s="682">
        <v>50</v>
      </c>
      <c r="B79" s="669" t="s">
        <v>53</v>
      </c>
      <c r="C79" s="669">
        <v>3190000</v>
      </c>
      <c r="D79" s="681" t="s">
        <v>1196</v>
      </c>
      <c r="E79" s="643" t="s">
        <v>1136</v>
      </c>
      <c r="F79" s="669">
        <v>796</v>
      </c>
      <c r="G79" s="671" t="s">
        <v>37</v>
      </c>
      <c r="H79" s="672">
        <f>36+18+18</f>
        <v>72</v>
      </c>
      <c r="I79" s="673">
        <v>80410</v>
      </c>
      <c r="J79" s="669" t="s">
        <v>1137</v>
      </c>
      <c r="K79" s="674">
        <f t="shared" si="3"/>
        <v>1368</v>
      </c>
      <c r="L79" s="693" t="s">
        <v>159</v>
      </c>
      <c r="M79" s="693" t="s">
        <v>224</v>
      </c>
      <c r="N79" s="671" t="s">
        <v>138</v>
      </c>
      <c r="O79" s="669" t="s">
        <v>57</v>
      </c>
      <c r="P79" s="685">
        <v>19</v>
      </c>
    </row>
    <row r="80" spans="1:16" s="686" customFormat="1" ht="15">
      <c r="A80" s="682">
        <v>51</v>
      </c>
      <c r="B80" s="669" t="s">
        <v>53</v>
      </c>
      <c r="C80" s="669">
        <v>2100000</v>
      </c>
      <c r="D80" s="657" t="s">
        <v>1197</v>
      </c>
      <c r="E80" s="643" t="s">
        <v>1136</v>
      </c>
      <c r="F80" s="688" t="s">
        <v>1198</v>
      </c>
      <c r="G80" s="689" t="s">
        <v>1199</v>
      </c>
      <c r="H80" s="672">
        <f>1.2+0.6</f>
        <v>1.7999999999999998</v>
      </c>
      <c r="I80" s="673">
        <v>80410</v>
      </c>
      <c r="J80" s="669" t="s">
        <v>1137</v>
      </c>
      <c r="K80" s="674">
        <f t="shared" si="3"/>
        <v>221.39999999999998</v>
      </c>
      <c r="L80" s="696" t="s">
        <v>1138</v>
      </c>
      <c r="M80" s="696" t="s">
        <v>460</v>
      </c>
      <c r="N80" s="684" t="s">
        <v>465</v>
      </c>
      <c r="O80" s="669" t="s">
        <v>59</v>
      </c>
      <c r="P80" s="685">
        <v>123</v>
      </c>
    </row>
    <row r="81" spans="1:16" s="686" customFormat="1" ht="15">
      <c r="A81" s="682">
        <v>52</v>
      </c>
      <c r="B81" s="669" t="s">
        <v>53</v>
      </c>
      <c r="C81" s="669">
        <v>3190000</v>
      </c>
      <c r="D81" s="657" t="s">
        <v>1200</v>
      </c>
      <c r="E81" s="643" t="s">
        <v>1136</v>
      </c>
      <c r="F81" s="669">
        <v>796</v>
      </c>
      <c r="G81" s="689" t="s">
        <v>37</v>
      </c>
      <c r="H81" s="672">
        <f>36+18</f>
        <v>54</v>
      </c>
      <c r="I81" s="673">
        <v>80410</v>
      </c>
      <c r="J81" s="669" t="s">
        <v>1137</v>
      </c>
      <c r="K81" s="674">
        <f t="shared" si="3"/>
        <v>1134</v>
      </c>
      <c r="L81" s="693" t="s">
        <v>159</v>
      </c>
      <c r="M81" s="693" t="s">
        <v>224</v>
      </c>
      <c r="N81" s="671" t="s">
        <v>138</v>
      </c>
      <c r="O81" s="669" t="s">
        <v>57</v>
      </c>
      <c r="P81" s="685">
        <v>21</v>
      </c>
    </row>
    <row r="82" spans="1:16" s="686" customFormat="1" ht="15">
      <c r="A82" s="682">
        <v>53</v>
      </c>
      <c r="B82" s="669" t="s">
        <v>53</v>
      </c>
      <c r="C82" s="669">
        <v>3190000</v>
      </c>
      <c r="D82" s="657" t="s">
        <v>1201</v>
      </c>
      <c r="E82" s="643" t="s">
        <v>1136</v>
      </c>
      <c r="F82" s="669">
        <v>796</v>
      </c>
      <c r="G82" s="689" t="s">
        <v>37</v>
      </c>
      <c r="H82" s="672">
        <f>2+2+2</f>
        <v>6</v>
      </c>
      <c r="I82" s="673">
        <v>80410</v>
      </c>
      <c r="J82" s="669" t="s">
        <v>1137</v>
      </c>
      <c r="K82" s="674">
        <f t="shared" si="3"/>
        <v>1338</v>
      </c>
      <c r="L82" s="693" t="s">
        <v>159</v>
      </c>
      <c r="M82" s="693" t="s">
        <v>224</v>
      </c>
      <c r="N82" s="671" t="s">
        <v>138</v>
      </c>
      <c r="O82" s="669" t="s">
        <v>57</v>
      </c>
      <c r="P82" s="685">
        <v>223</v>
      </c>
    </row>
    <row r="83" spans="1:16" s="686" customFormat="1" ht="15">
      <c r="A83" s="682">
        <v>54</v>
      </c>
      <c r="B83" s="669" t="s">
        <v>53</v>
      </c>
      <c r="C83" s="669">
        <v>3190000</v>
      </c>
      <c r="D83" s="657" t="s">
        <v>1202</v>
      </c>
      <c r="E83" s="643" t="s">
        <v>1136</v>
      </c>
      <c r="F83" s="669">
        <v>796</v>
      </c>
      <c r="G83" s="689" t="s">
        <v>37</v>
      </c>
      <c r="H83" s="672">
        <f>15+9+6</f>
        <v>30</v>
      </c>
      <c r="I83" s="673">
        <v>80410</v>
      </c>
      <c r="J83" s="669" t="s">
        <v>1137</v>
      </c>
      <c r="K83" s="674">
        <f t="shared" si="3"/>
        <v>1050</v>
      </c>
      <c r="L83" s="693" t="s">
        <v>159</v>
      </c>
      <c r="M83" s="693" t="s">
        <v>224</v>
      </c>
      <c r="N83" s="671" t="s">
        <v>138</v>
      </c>
      <c r="O83" s="669" t="s">
        <v>57</v>
      </c>
      <c r="P83" s="685">
        <v>35</v>
      </c>
    </row>
    <row r="84" spans="1:16" s="686" customFormat="1" ht="15">
      <c r="A84" s="682">
        <v>55</v>
      </c>
      <c r="B84" s="669" t="s">
        <v>53</v>
      </c>
      <c r="C84" s="669">
        <v>3190000</v>
      </c>
      <c r="D84" s="657" t="s">
        <v>1203</v>
      </c>
      <c r="E84" s="643" t="s">
        <v>1136</v>
      </c>
      <c r="F84" s="669">
        <v>796</v>
      </c>
      <c r="G84" s="689" t="s">
        <v>37</v>
      </c>
      <c r="H84" s="672">
        <f>15+9+6</f>
        <v>30</v>
      </c>
      <c r="I84" s="673">
        <v>80410</v>
      </c>
      <c r="J84" s="669" t="s">
        <v>1137</v>
      </c>
      <c r="K84" s="674">
        <f t="shared" si="3"/>
        <v>900</v>
      </c>
      <c r="L84" s="693" t="s">
        <v>159</v>
      </c>
      <c r="M84" s="693" t="s">
        <v>224</v>
      </c>
      <c r="N84" s="671" t="s">
        <v>138</v>
      </c>
      <c r="O84" s="669" t="s">
        <v>57</v>
      </c>
      <c r="P84" s="685">
        <v>30</v>
      </c>
    </row>
    <row r="85" spans="1:16" s="686" customFormat="1" ht="15">
      <c r="A85" s="682">
        <v>56</v>
      </c>
      <c r="B85" s="669" t="s">
        <v>53</v>
      </c>
      <c r="C85" s="669">
        <v>3150000</v>
      </c>
      <c r="D85" s="687" t="s">
        <v>1204</v>
      </c>
      <c r="E85" s="643" t="s">
        <v>1136</v>
      </c>
      <c r="F85" s="669">
        <v>796</v>
      </c>
      <c r="G85" s="689" t="s">
        <v>37</v>
      </c>
      <c r="H85" s="672">
        <v>183</v>
      </c>
      <c r="I85" s="673">
        <v>80410</v>
      </c>
      <c r="J85" s="669" t="s">
        <v>1137</v>
      </c>
      <c r="K85" s="674">
        <f t="shared" si="3"/>
        <v>4209</v>
      </c>
      <c r="L85" s="693" t="s">
        <v>159</v>
      </c>
      <c r="M85" s="693" t="s">
        <v>224</v>
      </c>
      <c r="N85" s="671" t="s">
        <v>138</v>
      </c>
      <c r="O85" s="669" t="s">
        <v>57</v>
      </c>
      <c r="P85" s="685">
        <v>23</v>
      </c>
    </row>
    <row r="86" spans="1:16" s="686" customFormat="1">
      <c r="A86" s="668"/>
      <c r="B86" s="669"/>
      <c r="C86" s="682"/>
      <c r="D86" s="1225" t="s">
        <v>1205</v>
      </c>
      <c r="E86" s="1226"/>
      <c r="F86" s="1226"/>
      <c r="G86" s="1226"/>
      <c r="H86" s="1227"/>
      <c r="I86" s="668"/>
      <c r="J86" s="668"/>
      <c r="K86" s="692">
        <f>K87+K88</f>
        <v>1346900.547</v>
      </c>
      <c r="L86" s="683"/>
      <c r="M86" s="683"/>
      <c r="N86" s="668"/>
      <c r="O86" s="668"/>
      <c r="P86" s="685"/>
    </row>
    <row r="87" spans="1:16" s="686" customFormat="1" ht="15">
      <c r="A87" s="668">
        <v>57</v>
      </c>
      <c r="B87" s="669" t="s">
        <v>53</v>
      </c>
      <c r="C87" s="669">
        <v>3130000</v>
      </c>
      <c r="D87" s="681" t="s">
        <v>1206</v>
      </c>
      <c r="E87" s="643"/>
      <c r="F87" s="669">
        <v>166</v>
      </c>
      <c r="G87" s="671" t="s">
        <v>41</v>
      </c>
      <c r="H87" s="672">
        <v>3234</v>
      </c>
      <c r="I87" s="673">
        <v>80410</v>
      </c>
      <c r="J87" s="669" t="s">
        <v>1137</v>
      </c>
      <c r="K87" s="674">
        <f>P87*H87</f>
        <v>979902</v>
      </c>
      <c r="L87" s="696" t="s">
        <v>158</v>
      </c>
      <c r="M87" s="696" t="s">
        <v>159</v>
      </c>
      <c r="N87" s="671" t="s">
        <v>138</v>
      </c>
      <c r="O87" s="669" t="s">
        <v>57</v>
      </c>
      <c r="P87" s="685">
        <v>303</v>
      </c>
    </row>
    <row r="88" spans="1:16">
      <c r="A88" s="617"/>
      <c r="B88" s="591"/>
      <c r="C88" s="591"/>
      <c r="D88" s="623" t="s">
        <v>1207</v>
      </c>
      <c r="E88" s="592"/>
      <c r="F88" s="591"/>
      <c r="G88" s="600"/>
      <c r="H88" s="601"/>
      <c r="I88" s="602"/>
      <c r="J88" s="591"/>
      <c r="K88" s="609">
        <f>SUM(K89:K109)</f>
        <v>366998.54700000002</v>
      </c>
      <c r="L88" s="624"/>
      <c r="M88" s="624"/>
      <c r="N88" s="600"/>
      <c r="O88" s="591"/>
      <c r="P88" s="610">
        <f>SUM(V89:V103)</f>
        <v>0</v>
      </c>
    </row>
    <row r="89" spans="1:16" ht="15">
      <c r="A89" s="625">
        <v>58</v>
      </c>
      <c r="B89" s="591" t="s">
        <v>53</v>
      </c>
      <c r="C89" s="613"/>
      <c r="D89" s="614" t="s">
        <v>1208</v>
      </c>
      <c r="E89" s="592"/>
      <c r="F89" s="591">
        <v>166</v>
      </c>
      <c r="G89" s="600" t="s">
        <v>41</v>
      </c>
      <c r="H89" s="601">
        <v>29.26</v>
      </c>
      <c r="I89" s="602">
        <v>80410</v>
      </c>
      <c r="J89" s="591" t="s">
        <v>1137</v>
      </c>
      <c r="K89" s="605">
        <f t="shared" ref="K89:K109" si="4">P89*H89</f>
        <v>14044.800000000001</v>
      </c>
      <c r="L89" s="624" t="s">
        <v>1209</v>
      </c>
      <c r="M89" s="624" t="s">
        <v>1138</v>
      </c>
      <c r="N89" s="600" t="s">
        <v>138</v>
      </c>
      <c r="O89" s="591" t="s">
        <v>57</v>
      </c>
      <c r="P89" s="610">
        <v>480</v>
      </c>
    </row>
    <row r="90" spans="1:16" ht="15">
      <c r="A90" s="625">
        <v>59</v>
      </c>
      <c r="B90" s="591" t="s">
        <v>53</v>
      </c>
      <c r="C90" s="613"/>
      <c r="D90" s="614" t="s">
        <v>1210</v>
      </c>
      <c r="E90" s="592"/>
      <c r="F90" s="591">
        <v>166</v>
      </c>
      <c r="G90" s="600" t="s">
        <v>41</v>
      </c>
      <c r="H90" s="601">
        <v>29.26</v>
      </c>
      <c r="I90" s="602">
        <v>80410</v>
      </c>
      <c r="J90" s="591" t="s">
        <v>1137</v>
      </c>
      <c r="K90" s="605">
        <f t="shared" si="4"/>
        <v>14015.54</v>
      </c>
      <c r="L90" s="624" t="s">
        <v>1209</v>
      </c>
      <c r="M90" s="624" t="s">
        <v>1138</v>
      </c>
      <c r="N90" s="600" t="s">
        <v>138</v>
      </c>
      <c r="O90" s="591" t="s">
        <v>57</v>
      </c>
      <c r="P90" s="610">
        <v>479</v>
      </c>
    </row>
    <row r="91" spans="1:16" ht="15">
      <c r="A91" s="625">
        <v>60</v>
      </c>
      <c r="B91" s="591" t="s">
        <v>53</v>
      </c>
      <c r="C91" s="613"/>
      <c r="D91" s="614" t="s">
        <v>1211</v>
      </c>
      <c r="E91" s="592"/>
      <c r="F91" s="591">
        <v>166</v>
      </c>
      <c r="G91" s="600" t="s">
        <v>41</v>
      </c>
      <c r="H91" s="601">
        <v>14.63</v>
      </c>
      <c r="I91" s="602">
        <v>80410</v>
      </c>
      <c r="J91" s="591" t="s">
        <v>1137</v>
      </c>
      <c r="K91" s="605">
        <f t="shared" si="4"/>
        <v>3116.19</v>
      </c>
      <c r="L91" s="624" t="s">
        <v>1209</v>
      </c>
      <c r="M91" s="624" t="s">
        <v>1138</v>
      </c>
      <c r="N91" s="600" t="s">
        <v>138</v>
      </c>
      <c r="O91" s="591" t="s">
        <v>57</v>
      </c>
      <c r="P91" s="610">
        <v>213</v>
      </c>
    </row>
    <row r="92" spans="1:16" ht="15">
      <c r="A92" s="625">
        <v>61</v>
      </c>
      <c r="B92" s="591" t="s">
        <v>53</v>
      </c>
      <c r="C92" s="613"/>
      <c r="D92" s="614" t="s">
        <v>1212</v>
      </c>
      <c r="E92" s="592"/>
      <c r="F92" s="591">
        <v>166</v>
      </c>
      <c r="G92" s="600" t="s">
        <v>41</v>
      </c>
      <c r="H92" s="601">
        <v>14.63</v>
      </c>
      <c r="I92" s="602">
        <v>80410</v>
      </c>
      <c r="J92" s="591" t="s">
        <v>1137</v>
      </c>
      <c r="K92" s="605">
        <f t="shared" si="4"/>
        <v>4681.6000000000004</v>
      </c>
      <c r="L92" s="624" t="s">
        <v>1209</v>
      </c>
      <c r="M92" s="624" t="s">
        <v>1138</v>
      </c>
      <c r="N92" s="600" t="s">
        <v>138</v>
      </c>
      <c r="O92" s="591" t="s">
        <v>57</v>
      </c>
      <c r="P92" s="610">
        <v>320</v>
      </c>
    </row>
    <row r="93" spans="1:16" ht="15">
      <c r="A93" s="625">
        <v>62</v>
      </c>
      <c r="B93" s="591" t="s">
        <v>53</v>
      </c>
      <c r="C93" s="613"/>
      <c r="D93" s="614" t="s">
        <v>1213</v>
      </c>
      <c r="E93" s="592"/>
      <c r="F93" s="591">
        <v>166</v>
      </c>
      <c r="G93" s="600" t="s">
        <v>41</v>
      </c>
      <c r="H93" s="601">
        <v>12.435500000000001</v>
      </c>
      <c r="I93" s="602">
        <v>80410</v>
      </c>
      <c r="J93" s="591" t="s">
        <v>1137</v>
      </c>
      <c r="K93" s="605">
        <f t="shared" si="4"/>
        <v>1591.7440000000001</v>
      </c>
      <c r="L93" s="624" t="s">
        <v>1209</v>
      </c>
      <c r="M93" s="624" t="s">
        <v>1138</v>
      </c>
      <c r="N93" s="600" t="s">
        <v>138</v>
      </c>
      <c r="O93" s="591" t="s">
        <v>57</v>
      </c>
      <c r="P93" s="610">
        <v>128</v>
      </c>
    </row>
    <row r="94" spans="1:16" ht="15">
      <c r="A94" s="625">
        <v>63</v>
      </c>
      <c r="B94" s="591" t="s">
        <v>53</v>
      </c>
      <c r="C94" s="613"/>
      <c r="D94" s="614" t="s">
        <v>1214</v>
      </c>
      <c r="E94" s="592"/>
      <c r="F94" s="606" t="s">
        <v>54</v>
      </c>
      <c r="G94" s="600" t="s">
        <v>42</v>
      </c>
      <c r="H94" s="601">
        <v>1755.6</v>
      </c>
      <c r="I94" s="602">
        <v>80410</v>
      </c>
      <c r="J94" s="591" t="s">
        <v>1137</v>
      </c>
      <c r="K94" s="605">
        <f t="shared" si="4"/>
        <v>7022.4</v>
      </c>
      <c r="L94" s="624" t="s">
        <v>1209</v>
      </c>
      <c r="M94" s="624" t="s">
        <v>1138</v>
      </c>
      <c r="N94" s="600" t="s">
        <v>138</v>
      </c>
      <c r="O94" s="591" t="s">
        <v>57</v>
      </c>
      <c r="P94" s="610">
        <v>4</v>
      </c>
    </row>
    <row r="95" spans="1:16" ht="15">
      <c r="A95" s="625">
        <v>64</v>
      </c>
      <c r="B95" s="591" t="s">
        <v>53</v>
      </c>
      <c r="C95" s="613"/>
      <c r="D95" s="614" t="s">
        <v>1215</v>
      </c>
      <c r="E95" s="592"/>
      <c r="F95" s="591">
        <v>166</v>
      </c>
      <c r="G95" s="600" t="s">
        <v>41</v>
      </c>
      <c r="H95" s="601">
        <v>2.1945000000000001</v>
      </c>
      <c r="I95" s="602">
        <v>80410</v>
      </c>
      <c r="J95" s="591" t="s">
        <v>1137</v>
      </c>
      <c r="K95" s="605">
        <f t="shared" si="4"/>
        <v>1637.097</v>
      </c>
      <c r="L95" s="624" t="s">
        <v>1209</v>
      </c>
      <c r="M95" s="624" t="s">
        <v>1138</v>
      </c>
      <c r="N95" s="600" t="s">
        <v>138</v>
      </c>
      <c r="O95" s="591" t="s">
        <v>57</v>
      </c>
      <c r="P95" s="610">
        <v>746</v>
      </c>
    </row>
    <row r="96" spans="1:16" ht="15">
      <c r="A96" s="625">
        <v>65</v>
      </c>
      <c r="B96" s="591" t="s">
        <v>53</v>
      </c>
      <c r="C96" s="613"/>
      <c r="D96" s="614" t="s">
        <v>1216</v>
      </c>
      <c r="E96" s="592"/>
      <c r="F96" s="591">
        <v>166</v>
      </c>
      <c r="G96" s="600" t="s">
        <v>41</v>
      </c>
      <c r="H96" s="601">
        <v>2.9260000000000002</v>
      </c>
      <c r="I96" s="602">
        <v>80410</v>
      </c>
      <c r="J96" s="591" t="s">
        <v>1137</v>
      </c>
      <c r="K96" s="605">
        <f t="shared" si="4"/>
        <v>2402.2460000000001</v>
      </c>
      <c r="L96" s="624" t="s">
        <v>1209</v>
      </c>
      <c r="M96" s="624" t="s">
        <v>1138</v>
      </c>
      <c r="N96" s="600" t="s">
        <v>138</v>
      </c>
      <c r="O96" s="591" t="s">
        <v>57</v>
      </c>
      <c r="P96" s="610">
        <v>821</v>
      </c>
    </row>
    <row r="97" spans="1:16" ht="15">
      <c r="A97" s="625">
        <v>66</v>
      </c>
      <c r="B97" s="591" t="s">
        <v>53</v>
      </c>
      <c r="C97" s="613"/>
      <c r="D97" s="614" t="s">
        <v>1216</v>
      </c>
      <c r="E97" s="592"/>
      <c r="F97" s="606" t="s">
        <v>1217</v>
      </c>
      <c r="G97" s="600" t="s">
        <v>165</v>
      </c>
      <c r="H97" s="601">
        <v>21.945</v>
      </c>
      <c r="I97" s="602">
        <v>80410</v>
      </c>
      <c r="J97" s="591" t="s">
        <v>1137</v>
      </c>
      <c r="K97" s="605">
        <f t="shared" si="4"/>
        <v>1514.2049999999999</v>
      </c>
      <c r="L97" s="624" t="s">
        <v>1209</v>
      </c>
      <c r="M97" s="624" t="s">
        <v>1138</v>
      </c>
      <c r="N97" s="600" t="s">
        <v>138</v>
      </c>
      <c r="O97" s="591" t="s">
        <v>57</v>
      </c>
      <c r="P97" s="610">
        <v>69</v>
      </c>
    </row>
    <row r="98" spans="1:16" ht="15">
      <c r="A98" s="625">
        <v>67</v>
      </c>
      <c r="B98" s="591" t="s">
        <v>53</v>
      </c>
      <c r="C98" s="613"/>
      <c r="D98" s="614" t="s">
        <v>1218</v>
      </c>
      <c r="E98" s="592"/>
      <c r="F98" s="591">
        <v>166</v>
      </c>
      <c r="G98" s="600" t="s">
        <v>41</v>
      </c>
      <c r="H98" s="601">
        <v>256.02499999999998</v>
      </c>
      <c r="I98" s="602">
        <v>80410</v>
      </c>
      <c r="J98" s="591" t="s">
        <v>1137</v>
      </c>
      <c r="K98" s="605">
        <f t="shared" si="4"/>
        <v>20482</v>
      </c>
      <c r="L98" s="624" t="s">
        <v>1209</v>
      </c>
      <c r="M98" s="624" t="s">
        <v>1138</v>
      </c>
      <c r="N98" s="600" t="s">
        <v>138</v>
      </c>
      <c r="O98" s="591" t="s">
        <v>57</v>
      </c>
      <c r="P98" s="610">
        <v>80</v>
      </c>
    </row>
    <row r="99" spans="1:16" ht="15">
      <c r="A99" s="625">
        <v>68</v>
      </c>
      <c r="B99" s="591" t="s">
        <v>53</v>
      </c>
      <c r="C99" s="613"/>
      <c r="D99" s="614" t="s">
        <v>1219</v>
      </c>
      <c r="E99" s="592"/>
      <c r="F99" s="591">
        <v>166</v>
      </c>
      <c r="G99" s="600" t="s">
        <v>41</v>
      </c>
      <c r="H99" s="601">
        <v>18.287500000000001</v>
      </c>
      <c r="I99" s="602">
        <v>80410</v>
      </c>
      <c r="J99" s="591" t="s">
        <v>1137</v>
      </c>
      <c r="K99" s="605">
        <f t="shared" si="4"/>
        <v>14812.875000000002</v>
      </c>
      <c r="L99" s="624" t="s">
        <v>1209</v>
      </c>
      <c r="M99" s="624" t="s">
        <v>1138</v>
      </c>
      <c r="N99" s="600" t="s">
        <v>138</v>
      </c>
      <c r="O99" s="591" t="s">
        <v>57</v>
      </c>
      <c r="P99" s="610">
        <v>810</v>
      </c>
    </row>
    <row r="100" spans="1:16" ht="15">
      <c r="A100" s="625">
        <v>69</v>
      </c>
      <c r="B100" s="591" t="s">
        <v>53</v>
      </c>
      <c r="C100" s="613"/>
      <c r="D100" s="614" t="s">
        <v>1220</v>
      </c>
      <c r="E100" s="592"/>
      <c r="F100" s="606" t="s">
        <v>54</v>
      </c>
      <c r="G100" s="600" t="s">
        <v>42</v>
      </c>
      <c r="H100" s="601">
        <v>4315.8500000000004</v>
      </c>
      <c r="I100" s="602">
        <v>80410</v>
      </c>
      <c r="J100" s="591" t="s">
        <v>1137</v>
      </c>
      <c r="K100" s="605">
        <f t="shared" si="4"/>
        <v>13810.720000000001</v>
      </c>
      <c r="L100" s="624" t="s">
        <v>1209</v>
      </c>
      <c r="M100" s="624" t="s">
        <v>1138</v>
      </c>
      <c r="N100" s="600" t="s">
        <v>138</v>
      </c>
      <c r="O100" s="591" t="s">
        <v>57</v>
      </c>
      <c r="P100" s="610">
        <v>3.2</v>
      </c>
    </row>
    <row r="101" spans="1:16" ht="15">
      <c r="A101" s="625">
        <v>70</v>
      </c>
      <c r="B101" s="591" t="s">
        <v>53</v>
      </c>
      <c r="C101" s="613"/>
      <c r="D101" s="614" t="s">
        <v>1221</v>
      </c>
      <c r="E101" s="592"/>
      <c r="F101" s="591">
        <v>166</v>
      </c>
      <c r="G101" s="600" t="s">
        <v>41</v>
      </c>
      <c r="H101" s="601">
        <f>7.315+8.7+8.7+8.11</f>
        <v>32.825000000000003</v>
      </c>
      <c r="I101" s="602">
        <v>80410</v>
      </c>
      <c r="J101" s="591" t="s">
        <v>1137</v>
      </c>
      <c r="K101" s="605">
        <f t="shared" si="4"/>
        <v>2593.1750000000002</v>
      </c>
      <c r="L101" s="624" t="s">
        <v>1209</v>
      </c>
      <c r="M101" s="624" t="s">
        <v>1138</v>
      </c>
      <c r="N101" s="600" t="s">
        <v>138</v>
      </c>
      <c r="O101" s="591" t="s">
        <v>57</v>
      </c>
      <c r="P101" s="610">
        <v>79</v>
      </c>
    </row>
    <row r="102" spans="1:16" ht="15">
      <c r="A102" s="625">
        <v>71</v>
      </c>
      <c r="B102" s="591" t="s">
        <v>53</v>
      </c>
      <c r="C102" s="613"/>
      <c r="D102" s="614" t="s">
        <v>1222</v>
      </c>
      <c r="E102" s="592"/>
      <c r="F102" s="591">
        <v>796</v>
      </c>
      <c r="G102" s="600" t="s">
        <v>37</v>
      </c>
      <c r="H102" s="601">
        <v>2633.4</v>
      </c>
      <c r="I102" s="602">
        <v>80410</v>
      </c>
      <c r="J102" s="591" t="s">
        <v>1137</v>
      </c>
      <c r="K102" s="605">
        <f t="shared" si="4"/>
        <v>16327.080000000002</v>
      </c>
      <c r="L102" s="624" t="s">
        <v>1209</v>
      </c>
      <c r="M102" s="624" t="s">
        <v>1138</v>
      </c>
      <c r="N102" s="600" t="s">
        <v>138</v>
      </c>
      <c r="O102" s="591" t="s">
        <v>57</v>
      </c>
      <c r="P102" s="610">
        <v>6.2</v>
      </c>
    </row>
    <row r="103" spans="1:16" ht="15">
      <c r="A103" s="625">
        <v>72</v>
      </c>
      <c r="B103" s="591" t="s">
        <v>53</v>
      </c>
      <c r="C103" s="613"/>
      <c r="D103" s="614" t="s">
        <v>1223</v>
      </c>
      <c r="E103" s="592"/>
      <c r="F103" s="606" t="s">
        <v>54</v>
      </c>
      <c r="G103" s="600" t="s">
        <v>42</v>
      </c>
      <c r="H103" s="601">
        <v>656.875</v>
      </c>
      <c r="I103" s="602">
        <v>80410</v>
      </c>
      <c r="J103" s="591" t="s">
        <v>1137</v>
      </c>
      <c r="K103" s="605">
        <f t="shared" si="4"/>
        <v>11166.875</v>
      </c>
      <c r="L103" s="624" t="s">
        <v>1209</v>
      </c>
      <c r="M103" s="624" t="s">
        <v>1138</v>
      </c>
      <c r="N103" s="600" t="s">
        <v>138</v>
      </c>
      <c r="O103" s="591" t="s">
        <v>57</v>
      </c>
      <c r="P103" s="610">
        <v>17</v>
      </c>
    </row>
    <row r="104" spans="1:16" ht="15">
      <c r="A104" s="625">
        <v>73</v>
      </c>
      <c r="B104" s="591" t="s">
        <v>53</v>
      </c>
      <c r="C104" s="591">
        <v>2320831</v>
      </c>
      <c r="D104" s="614" t="s">
        <v>1224</v>
      </c>
      <c r="E104" s="592"/>
      <c r="F104" s="619">
        <v>112</v>
      </c>
      <c r="G104" s="600" t="s">
        <v>180</v>
      </c>
      <c r="H104" s="601">
        <f>4+6+6+6</f>
        <v>22</v>
      </c>
      <c r="I104" s="602">
        <v>80410</v>
      </c>
      <c r="J104" s="591" t="s">
        <v>1137</v>
      </c>
      <c r="K104" s="605">
        <f t="shared" si="4"/>
        <v>528</v>
      </c>
      <c r="L104" s="624" t="s">
        <v>1209</v>
      </c>
      <c r="M104" s="624" t="s">
        <v>1138</v>
      </c>
      <c r="N104" s="600" t="s">
        <v>138</v>
      </c>
      <c r="O104" s="591" t="s">
        <v>57</v>
      </c>
      <c r="P104" s="610">
        <v>24</v>
      </c>
    </row>
    <row r="105" spans="1:16" ht="15">
      <c r="A105" s="625">
        <v>74</v>
      </c>
      <c r="B105" s="591" t="s">
        <v>53</v>
      </c>
      <c r="C105" s="591">
        <v>2320831</v>
      </c>
      <c r="D105" s="614" t="s">
        <v>1225</v>
      </c>
      <c r="E105" s="592"/>
      <c r="F105" s="591">
        <v>166</v>
      </c>
      <c r="G105" s="600" t="s">
        <v>41</v>
      </c>
      <c r="H105" s="601">
        <f>1+3+2+3</f>
        <v>9</v>
      </c>
      <c r="I105" s="602">
        <v>80410</v>
      </c>
      <c r="J105" s="591" t="s">
        <v>1137</v>
      </c>
      <c r="K105" s="605">
        <f t="shared" si="4"/>
        <v>891</v>
      </c>
      <c r="L105" s="618" t="s">
        <v>158</v>
      </c>
      <c r="M105" s="618" t="s">
        <v>159</v>
      </c>
      <c r="N105" s="600" t="s">
        <v>138</v>
      </c>
      <c r="O105" s="591" t="s">
        <v>57</v>
      </c>
      <c r="P105" s="610">
        <v>99</v>
      </c>
    </row>
    <row r="106" spans="1:16" ht="15">
      <c r="A106" s="625">
        <v>75</v>
      </c>
      <c r="B106" s="591" t="s">
        <v>53</v>
      </c>
      <c r="C106" s="591">
        <v>2911180</v>
      </c>
      <c r="D106" s="614" t="s">
        <v>1226</v>
      </c>
      <c r="E106" s="592"/>
      <c r="F106" s="591">
        <v>796</v>
      </c>
      <c r="G106" s="600" t="s">
        <v>37</v>
      </c>
      <c r="H106" s="601">
        <v>28</v>
      </c>
      <c r="I106" s="602">
        <v>80410</v>
      </c>
      <c r="J106" s="591" t="s">
        <v>1137</v>
      </c>
      <c r="K106" s="605">
        <f t="shared" si="4"/>
        <v>5096</v>
      </c>
      <c r="L106" s="618" t="s">
        <v>159</v>
      </c>
      <c r="M106" s="618" t="s">
        <v>224</v>
      </c>
      <c r="N106" s="600" t="s">
        <v>138</v>
      </c>
      <c r="O106" s="591" t="s">
        <v>57</v>
      </c>
      <c r="P106" s="610">
        <v>182</v>
      </c>
    </row>
    <row r="107" spans="1:16" ht="15">
      <c r="A107" s="625">
        <v>76</v>
      </c>
      <c r="B107" s="591" t="s">
        <v>53</v>
      </c>
      <c r="C107" s="591">
        <v>2716000</v>
      </c>
      <c r="D107" s="614" t="s">
        <v>1227</v>
      </c>
      <c r="E107" s="592"/>
      <c r="F107" s="591">
        <v>166</v>
      </c>
      <c r="G107" s="600" t="s">
        <v>41</v>
      </c>
      <c r="H107" s="601">
        <f>11+12</f>
        <v>23</v>
      </c>
      <c r="I107" s="602">
        <v>80410</v>
      </c>
      <c r="J107" s="591" t="s">
        <v>1137</v>
      </c>
      <c r="K107" s="605">
        <f t="shared" si="4"/>
        <v>8510</v>
      </c>
      <c r="L107" s="618" t="s">
        <v>158</v>
      </c>
      <c r="M107" s="618" t="s">
        <v>159</v>
      </c>
      <c r="N107" s="600" t="s">
        <v>138</v>
      </c>
      <c r="O107" s="591" t="s">
        <v>57</v>
      </c>
      <c r="P107" s="610">
        <v>370</v>
      </c>
    </row>
    <row r="108" spans="1:16" ht="15">
      <c r="A108" s="625">
        <v>77</v>
      </c>
      <c r="B108" s="591" t="s">
        <v>53</v>
      </c>
      <c r="C108" s="591">
        <v>3190000</v>
      </c>
      <c r="D108" s="614" t="s">
        <v>1228</v>
      </c>
      <c r="E108" s="592"/>
      <c r="F108" s="591">
        <v>796</v>
      </c>
      <c r="G108" s="600" t="s">
        <v>37</v>
      </c>
      <c r="H108" s="601">
        <f>21+24</f>
        <v>45</v>
      </c>
      <c r="I108" s="602">
        <v>80410</v>
      </c>
      <c r="J108" s="591" t="s">
        <v>1137</v>
      </c>
      <c r="K108" s="605">
        <f t="shared" si="4"/>
        <v>207000</v>
      </c>
      <c r="L108" s="618" t="s">
        <v>158</v>
      </c>
      <c r="M108" s="618" t="s">
        <v>159</v>
      </c>
      <c r="N108" s="589" t="s">
        <v>56</v>
      </c>
      <c r="O108" s="591" t="s">
        <v>57</v>
      </c>
      <c r="P108" s="610">
        <v>4600</v>
      </c>
    </row>
    <row r="109" spans="1:16" ht="15">
      <c r="A109" s="625">
        <v>78</v>
      </c>
      <c r="B109" s="591" t="s">
        <v>53</v>
      </c>
      <c r="C109" s="591">
        <v>3131010</v>
      </c>
      <c r="D109" s="616" t="s">
        <v>1189</v>
      </c>
      <c r="E109" s="592"/>
      <c r="F109" s="606" t="s">
        <v>54</v>
      </c>
      <c r="G109" s="600" t="s">
        <v>42</v>
      </c>
      <c r="H109" s="601">
        <v>630.20000000000005</v>
      </c>
      <c r="I109" s="602">
        <v>80410</v>
      </c>
      <c r="J109" s="591" t="s">
        <v>1137</v>
      </c>
      <c r="K109" s="605">
        <f t="shared" si="4"/>
        <v>15755.000000000002</v>
      </c>
      <c r="L109" s="618" t="s">
        <v>158</v>
      </c>
      <c r="M109" s="618" t="s">
        <v>159</v>
      </c>
      <c r="N109" s="600" t="s">
        <v>138</v>
      </c>
      <c r="O109" s="591" t="s">
        <v>57</v>
      </c>
      <c r="P109" s="610">
        <v>25</v>
      </c>
    </row>
    <row r="110" spans="1:16" s="686" customFormat="1">
      <c r="A110" s="669"/>
      <c r="B110" s="669"/>
      <c r="C110" s="682"/>
      <c r="D110" s="1219" t="s">
        <v>475</v>
      </c>
      <c r="E110" s="643"/>
      <c r="F110" s="668"/>
      <c r="G110" s="671"/>
      <c r="H110" s="694"/>
      <c r="I110" s="668"/>
      <c r="J110" s="668"/>
      <c r="K110" s="692">
        <f>SUM(K111:K114)</f>
        <v>24083</v>
      </c>
      <c r="L110" s="696"/>
      <c r="M110" s="696"/>
      <c r="N110" s="671"/>
      <c r="O110" s="671"/>
      <c r="P110" s="685"/>
    </row>
    <row r="111" spans="1:16" s="686" customFormat="1" ht="15">
      <c r="A111" s="669">
        <v>79</v>
      </c>
      <c r="B111" s="669" t="s">
        <v>53</v>
      </c>
      <c r="C111" s="669">
        <v>4030000</v>
      </c>
      <c r="D111" s="657" t="s">
        <v>1229</v>
      </c>
      <c r="E111" s="643"/>
      <c r="F111" s="669">
        <v>796</v>
      </c>
      <c r="G111" s="671" t="s">
        <v>1157</v>
      </c>
      <c r="H111" s="694"/>
      <c r="I111" s="673">
        <v>80410</v>
      </c>
      <c r="J111" s="669" t="s">
        <v>1137</v>
      </c>
      <c r="K111" s="695">
        <v>1800</v>
      </c>
      <c r="L111" s="696" t="s">
        <v>159</v>
      </c>
      <c r="M111" s="696" t="s">
        <v>224</v>
      </c>
      <c r="N111" s="684" t="s">
        <v>465</v>
      </c>
      <c r="O111" s="669" t="s">
        <v>59</v>
      </c>
      <c r="P111" s="685">
        <v>1800</v>
      </c>
    </row>
    <row r="112" spans="1:16" s="686" customFormat="1" ht="15">
      <c r="A112" s="669">
        <v>80</v>
      </c>
      <c r="B112" s="669" t="s">
        <v>53</v>
      </c>
      <c r="C112" s="669">
        <v>8513000</v>
      </c>
      <c r="D112" s="657" t="s">
        <v>1230</v>
      </c>
      <c r="E112" s="643"/>
      <c r="F112" s="669">
        <v>796</v>
      </c>
      <c r="G112" s="671" t="s">
        <v>1157</v>
      </c>
      <c r="H112" s="694"/>
      <c r="I112" s="673">
        <v>80410</v>
      </c>
      <c r="J112" s="669" t="s">
        <v>1137</v>
      </c>
      <c r="K112" s="695">
        <v>5615</v>
      </c>
      <c r="L112" s="696" t="s">
        <v>158</v>
      </c>
      <c r="M112" s="696" t="s">
        <v>224</v>
      </c>
      <c r="N112" s="684" t="s">
        <v>465</v>
      </c>
      <c r="O112" s="669" t="s">
        <v>59</v>
      </c>
      <c r="P112" s="685">
        <v>5615</v>
      </c>
    </row>
    <row r="113" spans="1:25" s="686" customFormat="1" ht="15">
      <c r="A113" s="669">
        <v>81</v>
      </c>
      <c r="B113" s="669" t="s">
        <v>53</v>
      </c>
      <c r="C113" s="669">
        <v>2424830</v>
      </c>
      <c r="D113" s="1220" t="s">
        <v>1231</v>
      </c>
      <c r="E113" s="643"/>
      <c r="F113" s="669">
        <v>796</v>
      </c>
      <c r="G113" s="671" t="s">
        <v>1157</v>
      </c>
      <c r="H113" s="668"/>
      <c r="I113" s="673">
        <v>80410</v>
      </c>
      <c r="J113" s="669" t="s">
        <v>1137</v>
      </c>
      <c r="K113" s="695">
        <v>7200</v>
      </c>
      <c r="L113" s="683" t="s">
        <v>158</v>
      </c>
      <c r="M113" s="683" t="s">
        <v>158</v>
      </c>
      <c r="N113" s="684" t="s">
        <v>465</v>
      </c>
      <c r="O113" s="669" t="s">
        <v>59</v>
      </c>
      <c r="P113" s="685">
        <v>7200</v>
      </c>
    </row>
    <row r="114" spans="1:25" s="686" customFormat="1" ht="15">
      <c r="A114" s="669">
        <v>82</v>
      </c>
      <c r="B114" s="669" t="s">
        <v>53</v>
      </c>
      <c r="C114" s="669">
        <v>4110010</v>
      </c>
      <c r="D114" s="681" t="s">
        <v>1232</v>
      </c>
      <c r="E114" s="643"/>
      <c r="F114" s="675">
        <v>112</v>
      </c>
      <c r="G114" s="671" t="s">
        <v>180</v>
      </c>
      <c r="H114" s="682"/>
      <c r="I114" s="673">
        <v>80410</v>
      </c>
      <c r="J114" s="669" t="s">
        <v>1137</v>
      </c>
      <c r="K114" s="695">
        <f>2824+3322+3322</f>
        <v>9468</v>
      </c>
      <c r="L114" s="696" t="s">
        <v>158</v>
      </c>
      <c r="M114" s="696" t="s">
        <v>224</v>
      </c>
      <c r="N114" s="684" t="s">
        <v>465</v>
      </c>
      <c r="O114" s="669" t="s">
        <v>59</v>
      </c>
      <c r="P114" s="685">
        <f>2824+3322+3322</f>
        <v>9468</v>
      </c>
    </row>
    <row r="115" spans="1:25" s="686" customFormat="1">
      <c r="A115" s="669"/>
      <c r="B115" s="669"/>
      <c r="C115" s="682"/>
      <c r="D115" s="1214" t="s">
        <v>1233</v>
      </c>
      <c r="E115" s="668"/>
      <c r="F115" s="668"/>
      <c r="G115" s="671"/>
      <c r="H115" s="694"/>
      <c r="I115" s="668"/>
      <c r="J115" s="668"/>
      <c r="K115" s="692">
        <f>SUM(K116:K125)</f>
        <v>958170</v>
      </c>
      <c r="L115" s="696"/>
      <c r="M115" s="696"/>
      <c r="N115" s="671"/>
      <c r="O115" s="671"/>
      <c r="P115" s="685"/>
    </row>
    <row r="116" spans="1:25" ht="15">
      <c r="A116" s="591">
        <v>83</v>
      </c>
      <c r="B116" s="591" t="s">
        <v>53</v>
      </c>
      <c r="C116" s="591">
        <v>7210000</v>
      </c>
      <c r="D116" s="631" t="s">
        <v>1234</v>
      </c>
      <c r="E116" s="592"/>
      <c r="F116" s="591">
        <v>796</v>
      </c>
      <c r="G116" s="600" t="s">
        <v>1157</v>
      </c>
      <c r="H116" s="627"/>
      <c r="I116" s="602">
        <v>80410</v>
      </c>
      <c r="J116" s="591" t="s">
        <v>1137</v>
      </c>
      <c r="K116" s="628">
        <v>11900</v>
      </c>
      <c r="L116" s="618" t="s">
        <v>158</v>
      </c>
      <c r="M116" s="618" t="s">
        <v>224</v>
      </c>
      <c r="N116" s="595" t="s">
        <v>465</v>
      </c>
      <c r="O116" s="591" t="s">
        <v>59</v>
      </c>
      <c r="P116" s="610">
        <v>11900</v>
      </c>
    </row>
    <row r="117" spans="1:25" ht="15">
      <c r="A117" s="591">
        <v>84</v>
      </c>
      <c r="B117" s="591" t="s">
        <v>53</v>
      </c>
      <c r="C117" s="591">
        <v>6021000</v>
      </c>
      <c r="D117" s="631" t="s">
        <v>1235</v>
      </c>
      <c r="E117" s="592" t="s">
        <v>1136</v>
      </c>
      <c r="F117" s="591">
        <v>796</v>
      </c>
      <c r="G117" s="600" t="s">
        <v>1157</v>
      </c>
      <c r="H117" s="627"/>
      <c r="I117" s="602">
        <v>80410</v>
      </c>
      <c r="J117" s="591" t="s">
        <v>1137</v>
      </c>
      <c r="K117" s="628">
        <v>11700</v>
      </c>
      <c r="L117" s="618" t="s">
        <v>158</v>
      </c>
      <c r="M117" s="618" t="s">
        <v>158</v>
      </c>
      <c r="N117" s="595" t="s">
        <v>465</v>
      </c>
      <c r="O117" s="591" t="s">
        <v>59</v>
      </c>
      <c r="P117" s="610">
        <v>11700</v>
      </c>
    </row>
    <row r="118" spans="1:25" ht="15">
      <c r="A118" s="591">
        <v>85</v>
      </c>
      <c r="B118" s="591" t="s">
        <v>53</v>
      </c>
      <c r="C118" s="591">
        <v>752411</v>
      </c>
      <c r="D118" s="631" t="s">
        <v>1236</v>
      </c>
      <c r="E118" s="592"/>
      <c r="F118" s="591">
        <v>796</v>
      </c>
      <c r="G118" s="600" t="s">
        <v>1157</v>
      </c>
      <c r="H118" s="627"/>
      <c r="I118" s="602">
        <v>80410</v>
      </c>
      <c r="J118" s="591" t="s">
        <v>1137</v>
      </c>
      <c r="K118" s="628">
        <f>140770*3</f>
        <v>422310</v>
      </c>
      <c r="L118" s="618" t="s">
        <v>158</v>
      </c>
      <c r="M118" s="618" t="s">
        <v>224</v>
      </c>
      <c r="N118" s="595" t="s">
        <v>465</v>
      </c>
      <c r="O118" s="591" t="s">
        <v>59</v>
      </c>
      <c r="P118" s="610">
        <f>140770*3</f>
        <v>422310</v>
      </c>
    </row>
    <row r="119" spans="1:25" ht="15">
      <c r="A119" s="591">
        <v>86</v>
      </c>
      <c r="B119" s="591"/>
      <c r="C119" s="591">
        <v>4030000</v>
      </c>
      <c r="D119" s="631" t="s">
        <v>1237</v>
      </c>
      <c r="E119" s="592"/>
      <c r="F119" s="591">
        <v>796</v>
      </c>
      <c r="G119" s="600" t="s">
        <v>1157</v>
      </c>
      <c r="H119" s="627"/>
      <c r="I119" s="602"/>
      <c r="J119" s="591" t="s">
        <v>1137</v>
      </c>
      <c r="K119" s="628">
        <v>7800</v>
      </c>
      <c r="L119" s="618" t="s">
        <v>158</v>
      </c>
      <c r="M119" s="618" t="s">
        <v>224</v>
      </c>
      <c r="N119" s="595" t="s">
        <v>465</v>
      </c>
      <c r="O119" s="591" t="s">
        <v>59</v>
      </c>
      <c r="P119" s="610">
        <v>7800</v>
      </c>
    </row>
    <row r="120" spans="1:25" ht="15">
      <c r="A120" s="591">
        <v>87</v>
      </c>
      <c r="B120" s="591" t="s">
        <v>53</v>
      </c>
      <c r="C120" s="591">
        <v>4030000</v>
      </c>
      <c r="D120" s="631" t="s">
        <v>1238</v>
      </c>
      <c r="E120" s="592"/>
      <c r="F120" s="591">
        <v>796</v>
      </c>
      <c r="G120" s="600" t="s">
        <v>1157</v>
      </c>
      <c r="H120" s="627"/>
      <c r="I120" s="602">
        <v>80410</v>
      </c>
      <c r="J120" s="591" t="s">
        <v>1137</v>
      </c>
      <c r="K120" s="628">
        <v>402600</v>
      </c>
      <c r="L120" s="618" t="s">
        <v>158</v>
      </c>
      <c r="M120" s="618" t="s">
        <v>224</v>
      </c>
      <c r="N120" s="595" t="s">
        <v>465</v>
      </c>
      <c r="O120" s="591" t="s">
        <v>59</v>
      </c>
      <c r="P120" s="610">
        <v>402600</v>
      </c>
    </row>
    <row r="121" spans="1:25" ht="15">
      <c r="A121" s="591">
        <v>88</v>
      </c>
      <c r="B121" s="591" t="s">
        <v>53</v>
      </c>
      <c r="C121" s="591">
        <v>6420090</v>
      </c>
      <c r="D121" s="631" t="s">
        <v>1239</v>
      </c>
      <c r="E121" s="592"/>
      <c r="F121" s="591">
        <v>796</v>
      </c>
      <c r="G121" s="600" t="s">
        <v>1157</v>
      </c>
      <c r="H121" s="627"/>
      <c r="I121" s="602">
        <v>80410</v>
      </c>
      <c r="J121" s="591" t="s">
        <v>1137</v>
      </c>
      <c r="K121" s="628">
        <f>1930*3</f>
        <v>5790</v>
      </c>
      <c r="L121" s="618" t="s">
        <v>158</v>
      </c>
      <c r="M121" s="618" t="s">
        <v>224</v>
      </c>
      <c r="N121" s="595" t="s">
        <v>465</v>
      </c>
      <c r="O121" s="591" t="s">
        <v>59</v>
      </c>
      <c r="P121" s="610">
        <f>1930*3</f>
        <v>5790</v>
      </c>
    </row>
    <row r="122" spans="1:25" ht="15">
      <c r="A122" s="591">
        <v>89</v>
      </c>
      <c r="B122" s="591" t="s">
        <v>53</v>
      </c>
      <c r="C122" s="591">
        <v>7200000</v>
      </c>
      <c r="D122" s="631" t="s">
        <v>1240</v>
      </c>
      <c r="E122" s="592"/>
      <c r="F122" s="591">
        <v>796</v>
      </c>
      <c r="G122" s="600" t="s">
        <v>1157</v>
      </c>
      <c r="H122" s="627"/>
      <c r="I122" s="602">
        <v>80410</v>
      </c>
      <c r="J122" s="591" t="s">
        <v>1137</v>
      </c>
      <c r="K122" s="628">
        <v>21000</v>
      </c>
      <c r="L122" s="618" t="s">
        <v>158</v>
      </c>
      <c r="M122" s="618" t="s">
        <v>224</v>
      </c>
      <c r="N122" s="595" t="s">
        <v>465</v>
      </c>
      <c r="O122" s="591" t="s">
        <v>59</v>
      </c>
      <c r="P122" s="610">
        <v>21000</v>
      </c>
    </row>
    <row r="123" spans="1:25" ht="15">
      <c r="A123" s="591">
        <v>90</v>
      </c>
      <c r="B123" s="591" t="s">
        <v>53</v>
      </c>
      <c r="C123" s="591">
        <v>4030000</v>
      </c>
      <c r="D123" s="631" t="s">
        <v>1241</v>
      </c>
      <c r="E123" s="592" t="s">
        <v>1136</v>
      </c>
      <c r="F123" s="591">
        <v>796</v>
      </c>
      <c r="G123" s="600" t="s">
        <v>1157</v>
      </c>
      <c r="H123" s="627"/>
      <c r="I123" s="602">
        <v>80410</v>
      </c>
      <c r="J123" s="591" t="s">
        <v>1137</v>
      </c>
      <c r="K123" s="628">
        <v>44300</v>
      </c>
      <c r="L123" s="618" t="s">
        <v>158</v>
      </c>
      <c r="M123" s="618" t="s">
        <v>224</v>
      </c>
      <c r="N123" s="595" t="s">
        <v>465</v>
      </c>
      <c r="O123" s="591" t="s">
        <v>59</v>
      </c>
      <c r="P123" s="610">
        <v>44300</v>
      </c>
    </row>
    <row r="124" spans="1:25" ht="15">
      <c r="A124" s="591">
        <v>91</v>
      </c>
      <c r="B124" s="591" t="s">
        <v>53</v>
      </c>
      <c r="C124" s="591">
        <v>6613</v>
      </c>
      <c r="D124" s="631" t="s">
        <v>1242</v>
      </c>
      <c r="E124" s="592"/>
      <c r="F124" s="591">
        <v>796</v>
      </c>
      <c r="G124" s="600" t="s">
        <v>1157</v>
      </c>
      <c r="H124" s="627"/>
      <c r="I124" s="602">
        <v>80410</v>
      </c>
      <c r="J124" s="591" t="s">
        <v>1137</v>
      </c>
      <c r="K124" s="628">
        <v>23770</v>
      </c>
      <c r="L124" s="618" t="s">
        <v>158</v>
      </c>
      <c r="M124" s="618" t="s">
        <v>224</v>
      </c>
      <c r="N124" s="595" t="s">
        <v>465</v>
      </c>
      <c r="O124" s="591" t="s">
        <v>57</v>
      </c>
      <c r="P124" s="610">
        <v>23770</v>
      </c>
    </row>
    <row r="125" spans="1:25" ht="24.75" customHeight="1">
      <c r="A125" s="591">
        <v>92</v>
      </c>
      <c r="B125" s="591" t="s">
        <v>53</v>
      </c>
      <c r="C125" s="591">
        <v>4030000</v>
      </c>
      <c r="D125" s="631" t="s">
        <v>1243</v>
      </c>
      <c r="E125" s="592"/>
      <c r="F125" s="591">
        <v>796</v>
      </c>
      <c r="G125" s="600" t="s">
        <v>1157</v>
      </c>
      <c r="H125" s="627"/>
      <c r="I125" s="602">
        <v>80410</v>
      </c>
      <c r="J125" s="591" t="s">
        <v>1137</v>
      </c>
      <c r="K125" s="628">
        <v>7000</v>
      </c>
      <c r="L125" s="618" t="s">
        <v>158</v>
      </c>
      <c r="M125" s="618" t="s">
        <v>224</v>
      </c>
      <c r="N125" s="595" t="s">
        <v>465</v>
      </c>
      <c r="O125" s="591" t="s">
        <v>57</v>
      </c>
      <c r="P125" s="610">
        <v>7000</v>
      </c>
    </row>
    <row r="126" spans="1:25" s="1218" customFormat="1" ht="24" customHeight="1">
      <c r="A126" s="669"/>
      <c r="B126" s="669"/>
      <c r="C126" s="669"/>
      <c r="D126" s="1214" t="s">
        <v>1244</v>
      </c>
      <c r="E126" s="684"/>
      <c r="F126" s="669"/>
      <c r="G126" s="689"/>
      <c r="H126" s="684"/>
      <c r="I126" s="673"/>
      <c r="J126" s="669"/>
      <c r="K126" s="1215">
        <f>SUM(K127:K130)</f>
        <v>77727</v>
      </c>
      <c r="L126" s="684"/>
      <c r="M126" s="684"/>
      <c r="N126" s="684"/>
      <c r="O126" s="684"/>
      <c r="P126" s="1216"/>
      <c r="Q126" s="1217"/>
      <c r="R126" s="1217"/>
      <c r="S126" s="1217"/>
      <c r="T126" s="1217"/>
      <c r="U126" s="1217"/>
      <c r="V126" s="1217"/>
      <c r="W126" s="1217"/>
      <c r="X126" s="1217"/>
      <c r="Y126" s="1217"/>
    </row>
    <row r="127" spans="1:25" s="634" customFormat="1" ht="24" customHeight="1">
      <c r="A127" s="591">
        <v>93</v>
      </c>
      <c r="B127" s="591" t="s">
        <v>53</v>
      </c>
      <c r="C127" s="591">
        <v>2212020</v>
      </c>
      <c r="D127" s="620" t="s">
        <v>1245</v>
      </c>
      <c r="E127" s="592" t="s">
        <v>1136</v>
      </c>
      <c r="F127" s="591">
        <v>796</v>
      </c>
      <c r="G127" s="621" t="s">
        <v>37</v>
      </c>
      <c r="H127" s="595">
        <v>4</v>
      </c>
      <c r="I127" s="602">
        <v>80410</v>
      </c>
      <c r="J127" s="591" t="s">
        <v>1137</v>
      </c>
      <c r="K127" s="635">
        <f>P127*H127</f>
        <v>19800</v>
      </c>
      <c r="L127" s="595" t="s">
        <v>159</v>
      </c>
      <c r="M127" s="595" t="s">
        <v>587</v>
      </c>
      <c r="N127" s="595" t="s">
        <v>56</v>
      </c>
      <c r="O127" s="595" t="s">
        <v>461</v>
      </c>
      <c r="P127" s="632">
        <v>4950</v>
      </c>
      <c r="Q127" s="633"/>
      <c r="R127" s="633"/>
      <c r="S127" s="633"/>
      <c r="T127" s="633"/>
      <c r="U127" s="633"/>
      <c r="V127" s="633"/>
      <c r="W127" s="633"/>
      <c r="X127" s="633"/>
      <c r="Y127" s="633"/>
    </row>
    <row r="128" spans="1:25" ht="15">
      <c r="A128" s="591">
        <v>94</v>
      </c>
      <c r="B128" s="591" t="s">
        <v>53</v>
      </c>
      <c r="C128" s="591">
        <v>2212020</v>
      </c>
      <c r="D128" s="631" t="s">
        <v>1246</v>
      </c>
      <c r="E128" s="592"/>
      <c r="F128" s="617"/>
      <c r="G128" s="600" t="s">
        <v>1157</v>
      </c>
      <c r="H128" s="627"/>
      <c r="I128" s="602">
        <v>80410</v>
      </c>
      <c r="J128" s="591" t="s">
        <v>1137</v>
      </c>
      <c r="K128" s="628">
        <v>11927</v>
      </c>
      <c r="L128" s="618" t="s">
        <v>460</v>
      </c>
      <c r="M128" s="618" t="s">
        <v>158</v>
      </c>
      <c r="N128" s="595" t="s">
        <v>465</v>
      </c>
      <c r="O128" s="591" t="s">
        <v>59</v>
      </c>
      <c r="P128" s="610">
        <v>11927</v>
      </c>
    </row>
    <row r="129" spans="1:16" ht="15">
      <c r="A129" s="591">
        <v>95</v>
      </c>
      <c r="B129" s="591" t="s">
        <v>53</v>
      </c>
      <c r="C129" s="591">
        <v>2424830</v>
      </c>
      <c r="D129" s="631" t="s">
        <v>1247</v>
      </c>
      <c r="E129" s="592"/>
      <c r="F129" s="617"/>
      <c r="G129" s="600" t="s">
        <v>1157</v>
      </c>
      <c r="H129" s="627"/>
      <c r="I129" s="602">
        <v>80410</v>
      </c>
      <c r="J129" s="591" t="s">
        <v>1137</v>
      </c>
      <c r="K129" s="628">
        <v>18000</v>
      </c>
      <c r="L129" s="618" t="s">
        <v>460</v>
      </c>
      <c r="M129" s="618" t="s">
        <v>158</v>
      </c>
      <c r="N129" s="595" t="s">
        <v>465</v>
      </c>
      <c r="O129" s="591" t="s">
        <v>59</v>
      </c>
      <c r="P129" s="610">
        <v>18000</v>
      </c>
    </row>
    <row r="130" spans="1:16" ht="15">
      <c r="A130" s="591">
        <v>96</v>
      </c>
      <c r="B130" s="591" t="s">
        <v>53</v>
      </c>
      <c r="C130" s="591">
        <v>2320000</v>
      </c>
      <c r="D130" s="631" t="s">
        <v>1248</v>
      </c>
      <c r="E130" s="592"/>
      <c r="F130" s="591">
        <v>112</v>
      </c>
      <c r="G130" s="600" t="s">
        <v>180</v>
      </c>
      <c r="H130" s="627"/>
      <c r="I130" s="602">
        <v>80410</v>
      </c>
      <c r="J130" s="591" t="s">
        <v>1137</v>
      </c>
      <c r="K130" s="628">
        <v>28000</v>
      </c>
      <c r="L130" s="618" t="s">
        <v>460</v>
      </c>
      <c r="M130" s="618" t="s">
        <v>158</v>
      </c>
      <c r="N130" s="595" t="s">
        <v>465</v>
      </c>
      <c r="O130" s="591" t="s">
        <v>59</v>
      </c>
      <c r="P130" s="610">
        <v>28000</v>
      </c>
    </row>
    <row r="131" spans="1:16" ht="15">
      <c r="A131" s="1053" t="s">
        <v>949</v>
      </c>
      <c r="B131" s="1054"/>
      <c r="C131" s="1054"/>
      <c r="D131" s="1054"/>
      <c r="E131" s="1054"/>
      <c r="F131" s="1054"/>
      <c r="G131" s="1054"/>
      <c r="H131" s="1054"/>
      <c r="I131" s="1054"/>
      <c r="J131" s="1055"/>
      <c r="K131" s="741">
        <v>3065088.9904</v>
      </c>
      <c r="L131" s="739"/>
      <c r="M131" s="739"/>
      <c r="N131" s="740"/>
      <c r="O131" s="738"/>
      <c r="P131" s="656"/>
    </row>
    <row r="132" spans="1:16" ht="15">
      <c r="A132" s="885" t="s">
        <v>29</v>
      </c>
      <c r="B132" s="886"/>
      <c r="C132" s="886"/>
      <c r="D132" s="886"/>
      <c r="E132" s="886"/>
      <c r="F132" s="886"/>
      <c r="G132" s="886"/>
      <c r="H132" s="886"/>
      <c r="I132" s="886"/>
      <c r="J132" s="886"/>
      <c r="K132" s="886"/>
      <c r="L132" s="886"/>
      <c r="M132" s="886"/>
      <c r="N132" s="886"/>
      <c r="O132" s="887"/>
      <c r="P132" s="656"/>
    </row>
    <row r="133" spans="1:16">
      <c r="A133" s="596"/>
      <c r="B133" s="591"/>
      <c r="C133" s="596"/>
      <c r="D133" s="1108" t="s">
        <v>1249</v>
      </c>
      <c r="E133" s="1109"/>
      <c r="F133" s="1109"/>
      <c r="G133" s="1109"/>
      <c r="H133" s="1109"/>
      <c r="I133" s="1110"/>
      <c r="J133" s="596"/>
      <c r="K133" s="597">
        <f>SUM(K134:K150)</f>
        <v>250898.6</v>
      </c>
      <c r="L133" s="598"/>
      <c r="M133" s="598"/>
      <c r="N133" s="596"/>
      <c r="O133" s="596"/>
      <c r="P133" s="636"/>
    </row>
    <row r="134" spans="1:16" ht="15">
      <c r="A134" s="617">
        <v>97</v>
      </c>
      <c r="B134" s="591" t="s">
        <v>53</v>
      </c>
      <c r="C134" s="591">
        <v>4590000</v>
      </c>
      <c r="D134" s="614" t="s">
        <v>1250</v>
      </c>
      <c r="E134" s="592" t="s">
        <v>1136</v>
      </c>
      <c r="F134" s="591">
        <v>166</v>
      </c>
      <c r="G134" s="600" t="s">
        <v>40</v>
      </c>
      <c r="H134" s="608">
        <v>130</v>
      </c>
      <c r="I134" s="602">
        <v>80410</v>
      </c>
      <c r="J134" s="591" t="s">
        <v>1137</v>
      </c>
      <c r="K134" s="605">
        <f>P134*H134</f>
        <v>27300</v>
      </c>
      <c r="L134" s="615" t="s">
        <v>294</v>
      </c>
      <c r="M134" s="615" t="s">
        <v>294</v>
      </c>
      <c r="N134" s="595" t="s">
        <v>465</v>
      </c>
      <c r="O134" s="591" t="s">
        <v>59</v>
      </c>
      <c r="P134" s="610">
        <v>210</v>
      </c>
    </row>
    <row r="135" spans="1:16" ht="15">
      <c r="A135" s="617">
        <v>98</v>
      </c>
      <c r="B135" s="591" t="s">
        <v>53</v>
      </c>
      <c r="C135" s="591">
        <v>2893010</v>
      </c>
      <c r="D135" s="614" t="s">
        <v>1251</v>
      </c>
      <c r="E135" s="592" t="s">
        <v>1136</v>
      </c>
      <c r="F135" s="619">
        <v>839</v>
      </c>
      <c r="G135" s="600" t="s">
        <v>37</v>
      </c>
      <c r="H135" s="608">
        <v>25</v>
      </c>
      <c r="I135" s="602">
        <v>80410</v>
      </c>
      <c r="J135" s="591" t="s">
        <v>1137</v>
      </c>
      <c r="K135" s="605">
        <v>1500</v>
      </c>
      <c r="L135" s="615" t="s">
        <v>294</v>
      </c>
      <c r="M135" s="615" t="s">
        <v>294</v>
      </c>
      <c r="N135" s="595" t="s">
        <v>465</v>
      </c>
      <c r="O135" s="591" t="s">
        <v>59</v>
      </c>
      <c r="P135" s="610"/>
    </row>
    <row r="136" spans="1:16" ht="15">
      <c r="A136" s="617">
        <v>99</v>
      </c>
      <c r="B136" s="591" t="s">
        <v>53</v>
      </c>
      <c r="C136" s="591">
        <v>3190330</v>
      </c>
      <c r="D136" s="616" t="s">
        <v>1252</v>
      </c>
      <c r="E136" s="592" t="s">
        <v>1136</v>
      </c>
      <c r="F136" s="591">
        <v>166</v>
      </c>
      <c r="G136" s="600" t="s">
        <v>41</v>
      </c>
      <c r="H136" s="601">
        <f>3.8+6.5+2.1</f>
        <v>12.4</v>
      </c>
      <c r="I136" s="602">
        <v>80410</v>
      </c>
      <c r="J136" s="591" t="s">
        <v>1137</v>
      </c>
      <c r="K136" s="605">
        <f>P136*H136</f>
        <v>1351.6000000000001</v>
      </c>
      <c r="L136" s="618" t="s">
        <v>158</v>
      </c>
      <c r="M136" s="618" t="s">
        <v>158</v>
      </c>
      <c r="N136" s="595" t="s">
        <v>465</v>
      </c>
      <c r="O136" s="591" t="s">
        <v>59</v>
      </c>
      <c r="P136" s="610">
        <v>109</v>
      </c>
    </row>
    <row r="137" spans="1:16" ht="15">
      <c r="A137" s="617">
        <v>100</v>
      </c>
      <c r="B137" s="591" t="s">
        <v>53</v>
      </c>
      <c r="C137" s="591">
        <v>3190330</v>
      </c>
      <c r="D137" s="616" t="s">
        <v>1253</v>
      </c>
      <c r="E137" s="592" t="s">
        <v>1136</v>
      </c>
      <c r="F137" s="591">
        <v>166</v>
      </c>
      <c r="G137" s="600" t="s">
        <v>41</v>
      </c>
      <c r="H137" s="601">
        <f>1.2+0.6+0.6</f>
        <v>2.4</v>
      </c>
      <c r="I137" s="602">
        <v>80410</v>
      </c>
      <c r="J137" s="591" t="s">
        <v>1137</v>
      </c>
      <c r="K137" s="605">
        <f>P137*H137</f>
        <v>288</v>
      </c>
      <c r="L137" s="618" t="s">
        <v>158</v>
      </c>
      <c r="M137" s="618" t="s">
        <v>158</v>
      </c>
      <c r="N137" s="595" t="s">
        <v>465</v>
      </c>
      <c r="O137" s="591" t="s">
        <v>59</v>
      </c>
      <c r="P137" s="610">
        <v>120</v>
      </c>
    </row>
    <row r="138" spans="1:16" ht="15">
      <c r="A138" s="617">
        <v>101</v>
      </c>
      <c r="B138" s="591" t="s">
        <v>53</v>
      </c>
      <c r="C138" s="591">
        <v>3388543.3333333302</v>
      </c>
      <c r="D138" s="637" t="s">
        <v>1254</v>
      </c>
      <c r="E138" s="592" t="s">
        <v>1136</v>
      </c>
      <c r="F138" s="591">
        <v>167</v>
      </c>
      <c r="G138" s="600" t="s">
        <v>37</v>
      </c>
      <c r="H138" s="601">
        <v>36</v>
      </c>
      <c r="I138" s="602">
        <v>80410</v>
      </c>
      <c r="J138" s="591" t="s">
        <v>1137</v>
      </c>
      <c r="K138" s="638">
        <v>86000</v>
      </c>
      <c r="L138" s="618" t="s">
        <v>158</v>
      </c>
      <c r="M138" s="618" t="s">
        <v>158</v>
      </c>
      <c r="N138" s="595" t="s">
        <v>465</v>
      </c>
      <c r="O138" s="591" t="s">
        <v>59</v>
      </c>
      <c r="P138" s="610"/>
    </row>
    <row r="139" spans="1:16" ht="15">
      <c r="A139" s="617">
        <v>102</v>
      </c>
      <c r="B139" s="591" t="s">
        <v>53</v>
      </c>
      <c r="C139" s="591">
        <v>3537203.3333333302</v>
      </c>
      <c r="D139" s="637" t="s">
        <v>1255</v>
      </c>
      <c r="E139" s="592" t="s">
        <v>1136</v>
      </c>
      <c r="F139" s="591">
        <v>168</v>
      </c>
      <c r="G139" s="600" t="s">
        <v>37</v>
      </c>
      <c r="H139" s="601">
        <v>36</v>
      </c>
      <c r="I139" s="602">
        <v>80410</v>
      </c>
      <c r="J139" s="591" t="s">
        <v>1137</v>
      </c>
      <c r="K139" s="638">
        <v>32000</v>
      </c>
      <c r="L139" s="618" t="s">
        <v>158</v>
      </c>
      <c r="M139" s="618" t="s">
        <v>158</v>
      </c>
      <c r="N139" s="595" t="s">
        <v>465</v>
      </c>
      <c r="O139" s="591" t="s">
        <v>59</v>
      </c>
      <c r="P139" s="610"/>
    </row>
    <row r="140" spans="1:16" ht="15">
      <c r="A140" s="617">
        <v>103</v>
      </c>
      <c r="B140" s="591" t="s">
        <v>53</v>
      </c>
      <c r="C140" s="591">
        <v>3685863.3333333302</v>
      </c>
      <c r="D140" s="637" t="s">
        <v>1256</v>
      </c>
      <c r="E140" s="592" t="s">
        <v>1136</v>
      </c>
      <c r="F140" s="591">
        <v>169</v>
      </c>
      <c r="G140" s="600" t="s">
        <v>42</v>
      </c>
      <c r="H140" s="601">
        <v>15</v>
      </c>
      <c r="I140" s="602">
        <v>80410</v>
      </c>
      <c r="J140" s="591" t="s">
        <v>1137</v>
      </c>
      <c r="K140" s="638">
        <v>4000</v>
      </c>
      <c r="L140" s="615" t="s">
        <v>294</v>
      </c>
      <c r="M140" s="615" t="s">
        <v>294</v>
      </c>
      <c r="N140" s="595" t="s">
        <v>465</v>
      </c>
      <c r="O140" s="591" t="s">
        <v>59</v>
      </c>
      <c r="P140" s="610"/>
    </row>
    <row r="141" spans="1:16" ht="15">
      <c r="A141" s="617">
        <v>104</v>
      </c>
      <c r="B141" s="591" t="s">
        <v>53</v>
      </c>
      <c r="C141" s="591">
        <v>3834523.3333333302</v>
      </c>
      <c r="D141" s="637" t="s">
        <v>1257</v>
      </c>
      <c r="E141" s="592" t="s">
        <v>1136</v>
      </c>
      <c r="F141" s="591">
        <v>170</v>
      </c>
      <c r="G141" s="600" t="s">
        <v>42</v>
      </c>
      <c r="H141" s="601">
        <v>25</v>
      </c>
      <c r="I141" s="602">
        <v>80410</v>
      </c>
      <c r="J141" s="591" t="s">
        <v>1137</v>
      </c>
      <c r="K141" s="638">
        <v>750</v>
      </c>
      <c r="L141" s="615" t="s">
        <v>294</v>
      </c>
      <c r="M141" s="615" t="s">
        <v>294</v>
      </c>
      <c r="N141" s="595" t="s">
        <v>465</v>
      </c>
      <c r="O141" s="591" t="s">
        <v>59</v>
      </c>
      <c r="P141" s="610"/>
    </row>
    <row r="142" spans="1:16" ht="15">
      <c r="A142" s="617">
        <v>105</v>
      </c>
      <c r="B142" s="591" t="s">
        <v>53</v>
      </c>
      <c r="C142" s="591">
        <v>3983183.3333333302</v>
      </c>
      <c r="D142" s="637" t="s">
        <v>1258</v>
      </c>
      <c r="E142" s="592" t="s">
        <v>1136</v>
      </c>
      <c r="F142" s="591">
        <v>171</v>
      </c>
      <c r="G142" s="600" t="s">
        <v>37</v>
      </c>
      <c r="H142" s="601">
        <v>8</v>
      </c>
      <c r="I142" s="602">
        <v>80410</v>
      </c>
      <c r="J142" s="591" t="s">
        <v>1137</v>
      </c>
      <c r="K142" s="638">
        <v>350</v>
      </c>
      <c r="L142" s="615" t="s">
        <v>294</v>
      </c>
      <c r="M142" s="615" t="s">
        <v>294</v>
      </c>
      <c r="N142" s="595" t="s">
        <v>465</v>
      </c>
      <c r="O142" s="591" t="s">
        <v>59</v>
      </c>
      <c r="P142" s="610"/>
    </row>
    <row r="143" spans="1:16" ht="15">
      <c r="A143" s="617">
        <v>106</v>
      </c>
      <c r="B143" s="591" t="s">
        <v>53</v>
      </c>
      <c r="C143" s="591">
        <v>4131843.3333333302</v>
      </c>
      <c r="D143" s="637" t="s">
        <v>1259</v>
      </c>
      <c r="E143" s="592" t="s">
        <v>1136</v>
      </c>
      <c r="F143" s="591">
        <v>172</v>
      </c>
      <c r="G143" s="600" t="s">
        <v>37</v>
      </c>
      <c r="H143" s="601">
        <v>1</v>
      </c>
      <c r="I143" s="602">
        <v>80410</v>
      </c>
      <c r="J143" s="591" t="s">
        <v>1137</v>
      </c>
      <c r="K143" s="638">
        <v>100</v>
      </c>
      <c r="L143" s="615" t="s">
        <v>294</v>
      </c>
      <c r="M143" s="615" t="s">
        <v>294</v>
      </c>
      <c r="N143" s="595" t="s">
        <v>465</v>
      </c>
      <c r="O143" s="591" t="s">
        <v>59</v>
      </c>
      <c r="P143" s="610"/>
    </row>
    <row r="144" spans="1:16" ht="15">
      <c r="A144" s="617">
        <v>107</v>
      </c>
      <c r="B144" s="591" t="s">
        <v>53</v>
      </c>
      <c r="C144" s="591">
        <v>4280503.3333333302</v>
      </c>
      <c r="D144" s="639" t="s">
        <v>1260</v>
      </c>
      <c r="E144" s="592" t="s">
        <v>1136</v>
      </c>
      <c r="F144" s="591">
        <v>173</v>
      </c>
      <c r="G144" s="600" t="s">
        <v>42</v>
      </c>
      <c r="H144" s="601">
        <v>85</v>
      </c>
      <c r="I144" s="602">
        <v>80410</v>
      </c>
      <c r="J144" s="591" t="s">
        <v>1137</v>
      </c>
      <c r="K144" s="638">
        <v>410</v>
      </c>
      <c r="L144" s="615" t="s">
        <v>294</v>
      </c>
      <c r="M144" s="615" t="s">
        <v>294</v>
      </c>
      <c r="N144" s="595" t="s">
        <v>465</v>
      </c>
      <c r="O144" s="591" t="s">
        <v>59</v>
      </c>
      <c r="P144" s="610"/>
    </row>
    <row r="145" spans="1:24" ht="15">
      <c r="A145" s="617">
        <v>108</v>
      </c>
      <c r="B145" s="591" t="s">
        <v>53</v>
      </c>
      <c r="C145" s="591">
        <v>4429163.3333333302</v>
      </c>
      <c r="D145" s="639" t="s">
        <v>1261</v>
      </c>
      <c r="E145" s="592" t="s">
        <v>1136</v>
      </c>
      <c r="F145" s="591">
        <v>174</v>
      </c>
      <c r="G145" s="600" t="s">
        <v>42</v>
      </c>
      <c r="H145" s="601">
        <v>6</v>
      </c>
      <c r="I145" s="602">
        <v>80410</v>
      </c>
      <c r="J145" s="591" t="s">
        <v>1137</v>
      </c>
      <c r="K145" s="638">
        <v>290</v>
      </c>
      <c r="L145" s="615" t="s">
        <v>294</v>
      </c>
      <c r="M145" s="615" t="s">
        <v>294</v>
      </c>
      <c r="N145" s="595" t="s">
        <v>465</v>
      </c>
      <c r="O145" s="591" t="s">
        <v>59</v>
      </c>
      <c r="P145" s="610"/>
    </row>
    <row r="146" spans="1:24" ht="15">
      <c r="A146" s="617">
        <v>109</v>
      </c>
      <c r="B146" s="591" t="s">
        <v>53</v>
      </c>
      <c r="C146" s="591">
        <v>4577823.3333333302</v>
      </c>
      <c r="D146" s="639" t="s">
        <v>1262</v>
      </c>
      <c r="E146" s="592" t="s">
        <v>1136</v>
      </c>
      <c r="F146" s="591">
        <v>175</v>
      </c>
      <c r="G146" s="600" t="s">
        <v>165</v>
      </c>
      <c r="H146" s="601">
        <v>3.2</v>
      </c>
      <c r="I146" s="602">
        <v>80410</v>
      </c>
      <c r="J146" s="591" t="s">
        <v>1137</v>
      </c>
      <c r="K146" s="638">
        <v>520</v>
      </c>
      <c r="L146" s="615" t="s">
        <v>294</v>
      </c>
      <c r="M146" s="615" t="s">
        <v>294</v>
      </c>
      <c r="N146" s="595" t="s">
        <v>465</v>
      </c>
      <c r="O146" s="591" t="s">
        <v>59</v>
      </c>
      <c r="P146" s="610"/>
    </row>
    <row r="147" spans="1:24" ht="15">
      <c r="A147" s="617">
        <v>110</v>
      </c>
      <c r="B147" s="591" t="s">
        <v>53</v>
      </c>
      <c r="C147" s="591">
        <v>4726483.3333333302</v>
      </c>
      <c r="D147" s="640" t="s">
        <v>1263</v>
      </c>
      <c r="E147" s="592" t="s">
        <v>1136</v>
      </c>
      <c r="F147" s="591">
        <v>176</v>
      </c>
      <c r="G147" s="600" t="s">
        <v>41</v>
      </c>
      <c r="H147" s="601">
        <v>780</v>
      </c>
      <c r="I147" s="602">
        <v>80410</v>
      </c>
      <c r="J147" s="591" t="s">
        <v>1137</v>
      </c>
      <c r="K147" s="638">
        <v>88000</v>
      </c>
      <c r="L147" s="615" t="s">
        <v>294</v>
      </c>
      <c r="M147" s="615" t="s">
        <v>294</v>
      </c>
      <c r="N147" s="595" t="s">
        <v>465</v>
      </c>
      <c r="O147" s="591" t="s">
        <v>59</v>
      </c>
      <c r="P147" s="610"/>
    </row>
    <row r="148" spans="1:24" ht="15">
      <c r="A148" s="617">
        <v>111</v>
      </c>
      <c r="B148" s="591" t="s">
        <v>53</v>
      </c>
      <c r="C148" s="591">
        <v>4875143.3333333302</v>
      </c>
      <c r="D148" s="639" t="s">
        <v>1264</v>
      </c>
      <c r="E148" s="592" t="s">
        <v>1136</v>
      </c>
      <c r="F148" s="591">
        <v>177</v>
      </c>
      <c r="G148" s="600" t="s">
        <v>37</v>
      </c>
      <c r="H148" s="601">
        <v>10</v>
      </c>
      <c r="I148" s="602">
        <v>80410</v>
      </c>
      <c r="J148" s="591" t="s">
        <v>1137</v>
      </c>
      <c r="K148" s="638">
        <v>1015</v>
      </c>
      <c r="L148" s="615" t="s">
        <v>294</v>
      </c>
      <c r="M148" s="615" t="s">
        <v>294</v>
      </c>
      <c r="N148" s="595" t="s">
        <v>465</v>
      </c>
      <c r="O148" s="591" t="s">
        <v>59</v>
      </c>
      <c r="P148" s="610"/>
    </row>
    <row r="149" spans="1:24" ht="15">
      <c r="A149" s="617">
        <v>112</v>
      </c>
      <c r="B149" s="591" t="s">
        <v>53</v>
      </c>
      <c r="C149" s="591">
        <v>5023803.3333333302</v>
      </c>
      <c r="D149" s="639" t="s">
        <v>1265</v>
      </c>
      <c r="E149" s="592" t="s">
        <v>1136</v>
      </c>
      <c r="F149" s="591">
        <v>178</v>
      </c>
      <c r="G149" s="600" t="s">
        <v>37</v>
      </c>
      <c r="H149" s="601">
        <v>3</v>
      </c>
      <c r="I149" s="602">
        <v>80410</v>
      </c>
      <c r="J149" s="591" t="s">
        <v>1137</v>
      </c>
      <c r="K149" s="638">
        <v>6200</v>
      </c>
      <c r="L149" s="615" t="s">
        <v>294</v>
      </c>
      <c r="M149" s="615" t="s">
        <v>294</v>
      </c>
      <c r="N149" s="595" t="s">
        <v>465</v>
      </c>
      <c r="O149" s="591" t="s">
        <v>59</v>
      </c>
      <c r="P149" s="610"/>
    </row>
    <row r="150" spans="1:24" ht="15">
      <c r="A150" s="617">
        <v>113</v>
      </c>
      <c r="B150" s="591" t="s">
        <v>53</v>
      </c>
      <c r="C150" s="591">
        <v>5172463.3333333302</v>
      </c>
      <c r="D150" s="639" t="s">
        <v>1266</v>
      </c>
      <c r="E150" s="592" t="s">
        <v>1136</v>
      </c>
      <c r="F150" s="591">
        <v>179</v>
      </c>
      <c r="G150" s="600" t="s">
        <v>1267</v>
      </c>
      <c r="H150" s="601">
        <v>12</v>
      </c>
      <c r="I150" s="602">
        <v>80410</v>
      </c>
      <c r="J150" s="591" t="s">
        <v>1137</v>
      </c>
      <c r="K150" s="638">
        <v>824</v>
      </c>
      <c r="L150" s="615" t="s">
        <v>294</v>
      </c>
      <c r="M150" s="615" t="s">
        <v>294</v>
      </c>
      <c r="N150" s="595" t="s">
        <v>465</v>
      </c>
      <c r="O150" s="591" t="s">
        <v>59</v>
      </c>
      <c r="P150" s="610"/>
    </row>
    <row r="151" spans="1:24">
      <c r="A151" s="617"/>
      <c r="B151" s="591"/>
      <c r="C151" s="613"/>
      <c r="D151" s="1108" t="s">
        <v>1268</v>
      </c>
      <c r="E151" s="1109"/>
      <c r="F151" s="1109"/>
      <c r="G151" s="1109"/>
      <c r="H151" s="1109"/>
      <c r="I151" s="1110"/>
      <c r="J151" s="617"/>
      <c r="K151" s="609">
        <f>SUM(K152:K159)</f>
        <v>24528</v>
      </c>
      <c r="L151" s="615"/>
      <c r="M151" s="615"/>
      <c r="N151" s="600"/>
      <c r="O151" s="600"/>
      <c r="P151" s="610"/>
    </row>
    <row r="152" spans="1:24" ht="15">
      <c r="A152" s="617">
        <v>114</v>
      </c>
      <c r="B152" s="591" t="s">
        <v>53</v>
      </c>
      <c r="C152" s="591">
        <v>3190000</v>
      </c>
      <c r="D152" s="616" t="s">
        <v>1269</v>
      </c>
      <c r="E152" s="592" t="s">
        <v>1136</v>
      </c>
      <c r="F152" s="591">
        <v>796</v>
      </c>
      <c r="G152" s="600" t="s">
        <v>42</v>
      </c>
      <c r="H152" s="608">
        <v>150</v>
      </c>
      <c r="I152" s="602">
        <v>80410</v>
      </c>
      <c r="J152" s="591" t="s">
        <v>1137</v>
      </c>
      <c r="K152" s="619">
        <v>5500</v>
      </c>
      <c r="L152" s="641" t="s">
        <v>1270</v>
      </c>
      <c r="M152" s="615" t="s">
        <v>323</v>
      </c>
      <c r="N152" s="595" t="s">
        <v>465</v>
      </c>
      <c r="O152" s="591" t="s">
        <v>59</v>
      </c>
      <c r="P152" s="610">
        <v>30</v>
      </c>
    </row>
    <row r="153" spans="1:24" ht="15">
      <c r="A153" s="617">
        <v>115</v>
      </c>
      <c r="B153" s="591" t="s">
        <v>53</v>
      </c>
      <c r="C153" s="591">
        <v>4590000</v>
      </c>
      <c r="D153" s="614" t="s">
        <v>1271</v>
      </c>
      <c r="E153" s="592" t="s">
        <v>1136</v>
      </c>
      <c r="F153" s="606" t="s">
        <v>54</v>
      </c>
      <c r="G153" s="600" t="s">
        <v>37</v>
      </c>
      <c r="H153" s="608">
        <v>10</v>
      </c>
      <c r="I153" s="602">
        <v>80410</v>
      </c>
      <c r="J153" s="591" t="s">
        <v>1137</v>
      </c>
      <c r="K153" s="619">
        <v>650</v>
      </c>
      <c r="L153" s="641" t="s">
        <v>1270</v>
      </c>
      <c r="M153" s="615" t="s">
        <v>323</v>
      </c>
      <c r="N153" s="595" t="s">
        <v>465</v>
      </c>
      <c r="O153" s="591" t="s">
        <v>59</v>
      </c>
      <c r="P153" s="610">
        <v>34</v>
      </c>
    </row>
    <row r="154" spans="1:24" ht="15">
      <c r="A154" s="617">
        <v>116</v>
      </c>
      <c r="B154" s="591" t="s">
        <v>53</v>
      </c>
      <c r="C154" s="591">
        <v>3150000</v>
      </c>
      <c r="D154" s="614" t="s">
        <v>1272</v>
      </c>
      <c r="E154" s="592" t="s">
        <v>1136</v>
      </c>
      <c r="F154" s="591">
        <v>796</v>
      </c>
      <c r="G154" s="600" t="s">
        <v>37</v>
      </c>
      <c r="H154" s="608">
        <v>30</v>
      </c>
      <c r="I154" s="602">
        <v>80410</v>
      </c>
      <c r="J154" s="591" t="s">
        <v>1137</v>
      </c>
      <c r="K154" s="619">
        <v>6573</v>
      </c>
      <c r="L154" s="641" t="s">
        <v>1270</v>
      </c>
      <c r="M154" s="615" t="s">
        <v>323</v>
      </c>
      <c r="N154" s="600" t="s">
        <v>138</v>
      </c>
      <c r="O154" s="591" t="s">
        <v>57</v>
      </c>
      <c r="P154" s="610">
        <v>540</v>
      </c>
    </row>
    <row r="155" spans="1:24" ht="15">
      <c r="A155" s="617">
        <v>117</v>
      </c>
      <c r="B155" s="591" t="s">
        <v>53</v>
      </c>
      <c r="C155" s="591">
        <v>3150000</v>
      </c>
      <c r="D155" s="614" t="s">
        <v>1273</v>
      </c>
      <c r="E155" s="592" t="s">
        <v>1136</v>
      </c>
      <c r="F155" s="591">
        <v>796</v>
      </c>
      <c r="G155" s="621" t="s">
        <v>37</v>
      </c>
      <c r="H155" s="601">
        <f>4+3</f>
        <v>7</v>
      </c>
      <c r="I155" s="602">
        <v>80410</v>
      </c>
      <c r="J155" s="591" t="s">
        <v>1137</v>
      </c>
      <c r="K155" s="619">
        <f>P155*H155</f>
        <v>2240</v>
      </c>
      <c r="L155" s="641" t="s">
        <v>1270</v>
      </c>
      <c r="M155" s="615" t="s">
        <v>323</v>
      </c>
      <c r="N155" s="600" t="s">
        <v>138</v>
      </c>
      <c r="O155" s="591" t="s">
        <v>57</v>
      </c>
      <c r="P155" s="610">
        <v>320</v>
      </c>
    </row>
    <row r="156" spans="1:24" ht="15">
      <c r="A156" s="617">
        <v>118</v>
      </c>
      <c r="B156" s="591" t="s">
        <v>53</v>
      </c>
      <c r="C156" s="591">
        <v>3150000</v>
      </c>
      <c r="D156" s="616" t="s">
        <v>1274</v>
      </c>
      <c r="E156" s="592" t="s">
        <v>1136</v>
      </c>
      <c r="F156" s="591">
        <v>796</v>
      </c>
      <c r="G156" s="621" t="s">
        <v>37</v>
      </c>
      <c r="H156" s="608">
        <v>20</v>
      </c>
      <c r="I156" s="602">
        <v>80410</v>
      </c>
      <c r="J156" s="591" t="s">
        <v>1137</v>
      </c>
      <c r="K156" s="619">
        <v>3800</v>
      </c>
      <c r="L156" s="641" t="s">
        <v>1270</v>
      </c>
      <c r="M156" s="615" t="s">
        <v>323</v>
      </c>
      <c r="N156" s="600" t="s">
        <v>138</v>
      </c>
      <c r="O156" s="591" t="s">
        <v>57</v>
      </c>
      <c r="P156" s="642">
        <v>188.83</v>
      </c>
    </row>
    <row r="157" spans="1:24" ht="15">
      <c r="A157" s="617">
        <v>119</v>
      </c>
      <c r="B157" s="591" t="s">
        <v>53</v>
      </c>
      <c r="C157" s="591">
        <v>3150000</v>
      </c>
      <c r="D157" s="616" t="s">
        <v>1275</v>
      </c>
      <c r="E157" s="592" t="s">
        <v>1136</v>
      </c>
      <c r="F157" s="591">
        <v>796</v>
      </c>
      <c r="G157" s="621" t="s">
        <v>37</v>
      </c>
      <c r="H157" s="608">
        <v>1</v>
      </c>
      <c r="I157" s="602">
        <v>80410</v>
      </c>
      <c r="J157" s="591" t="s">
        <v>1137</v>
      </c>
      <c r="K157" s="619">
        <v>740</v>
      </c>
      <c r="L157" s="641" t="s">
        <v>1270</v>
      </c>
      <c r="M157" s="615" t="s">
        <v>323</v>
      </c>
      <c r="N157" s="600" t="s">
        <v>138</v>
      </c>
      <c r="O157" s="591" t="s">
        <v>57</v>
      </c>
      <c r="P157" s="642"/>
    </row>
    <row r="158" spans="1:24" ht="15">
      <c r="A158" s="617">
        <v>120</v>
      </c>
      <c r="B158" s="591" t="s">
        <v>53</v>
      </c>
      <c r="C158" s="591">
        <v>3150000</v>
      </c>
      <c r="D158" s="620" t="s">
        <v>1204</v>
      </c>
      <c r="E158" s="592" t="s">
        <v>1136</v>
      </c>
      <c r="F158" s="591">
        <v>796</v>
      </c>
      <c r="G158" s="621" t="s">
        <v>37</v>
      </c>
      <c r="H158" s="601">
        <v>75</v>
      </c>
      <c r="I158" s="602">
        <v>80410</v>
      </c>
      <c r="J158" s="591" t="s">
        <v>1137</v>
      </c>
      <c r="K158" s="605">
        <f>P158*H158</f>
        <v>1725</v>
      </c>
      <c r="L158" s="641" t="s">
        <v>1270</v>
      </c>
      <c r="M158" s="615" t="s">
        <v>323</v>
      </c>
      <c r="N158" s="600" t="s">
        <v>138</v>
      </c>
      <c r="O158" s="591" t="s">
        <v>57</v>
      </c>
      <c r="P158" s="610">
        <v>23</v>
      </c>
    </row>
    <row r="159" spans="1:24" s="680" customFormat="1" ht="15">
      <c r="A159" s="617">
        <v>121</v>
      </c>
      <c r="B159" s="669" t="s">
        <v>113</v>
      </c>
      <c r="C159" s="669">
        <v>3150000</v>
      </c>
      <c r="D159" s="670" t="s">
        <v>1276</v>
      </c>
      <c r="E159" s="643" t="s">
        <v>1136</v>
      </c>
      <c r="F159" s="669"/>
      <c r="G159" s="671"/>
      <c r="H159" s="672"/>
      <c r="I159" s="673">
        <v>80411</v>
      </c>
      <c r="J159" s="669" t="s">
        <v>1137</v>
      </c>
      <c r="K159" s="674">
        <v>3300</v>
      </c>
      <c r="L159" s="643"/>
      <c r="M159" s="643"/>
      <c r="N159" s="671" t="s">
        <v>138</v>
      </c>
      <c r="O159" s="669" t="s">
        <v>57</v>
      </c>
      <c r="P159" s="644"/>
      <c r="Q159" s="645"/>
      <c r="R159" s="676"/>
      <c r="S159" s="646"/>
      <c r="T159" s="647"/>
      <c r="U159" s="648"/>
      <c r="V159" s="677"/>
      <c r="W159" s="678"/>
      <c r="X159" s="679"/>
    </row>
    <row r="160" spans="1:24">
      <c r="A160" s="617"/>
      <c r="B160" s="591"/>
      <c r="C160" s="591"/>
      <c r="D160" s="623" t="s">
        <v>1277</v>
      </c>
      <c r="E160" s="592"/>
      <c r="F160" s="591"/>
      <c r="G160" s="600"/>
      <c r="H160" s="608"/>
      <c r="I160" s="602"/>
      <c r="J160" s="591"/>
      <c r="K160" s="609">
        <f>K161</f>
        <v>4500</v>
      </c>
      <c r="L160" s="615"/>
      <c r="M160" s="615"/>
      <c r="N160" s="595"/>
      <c r="O160" s="591"/>
    </row>
    <row r="161" spans="1:16" ht="15">
      <c r="A161" s="592">
        <v>122</v>
      </c>
      <c r="B161" s="591" t="s">
        <v>53</v>
      </c>
      <c r="C161" s="613"/>
      <c r="D161" s="620" t="s">
        <v>1278</v>
      </c>
      <c r="E161" s="592"/>
      <c r="F161" s="591">
        <v>796</v>
      </c>
      <c r="G161" s="600" t="s">
        <v>37</v>
      </c>
      <c r="H161" s="608">
        <v>5</v>
      </c>
      <c r="I161" s="602">
        <v>80410</v>
      </c>
      <c r="J161" s="591" t="s">
        <v>1137</v>
      </c>
      <c r="K161" s="605">
        <v>4500</v>
      </c>
      <c r="L161" s="615" t="s">
        <v>1279</v>
      </c>
      <c r="M161" s="615" t="s">
        <v>1279</v>
      </c>
      <c r="N161" s="595" t="s">
        <v>465</v>
      </c>
      <c r="O161" s="591" t="s">
        <v>57</v>
      </c>
      <c r="P161" s="610"/>
    </row>
    <row r="162" spans="1:16">
      <c r="A162" s="617"/>
      <c r="B162" s="591"/>
      <c r="C162" s="613"/>
      <c r="D162" s="1108" t="s">
        <v>1280</v>
      </c>
      <c r="E162" s="1109"/>
      <c r="F162" s="1109"/>
      <c r="G162" s="1109"/>
      <c r="H162" s="1109"/>
      <c r="I162" s="1110"/>
      <c r="J162" s="617"/>
      <c r="K162" s="609">
        <f>K163+K164</f>
        <v>1346960.45</v>
      </c>
      <c r="L162" s="615"/>
      <c r="M162" s="615"/>
      <c r="N162" s="600"/>
      <c r="O162" s="600"/>
      <c r="P162" s="610"/>
    </row>
    <row r="163" spans="1:16" ht="15">
      <c r="A163" s="617">
        <v>123</v>
      </c>
      <c r="B163" s="591" t="s">
        <v>53</v>
      </c>
      <c r="C163" s="591">
        <v>3130000</v>
      </c>
      <c r="D163" s="614" t="s">
        <v>1206</v>
      </c>
      <c r="E163" s="592"/>
      <c r="F163" s="591">
        <v>166</v>
      </c>
      <c r="G163" s="600" t="s">
        <v>41</v>
      </c>
      <c r="H163" s="613">
        <v>4000</v>
      </c>
      <c r="I163" s="602">
        <v>80410</v>
      </c>
      <c r="J163" s="591" t="s">
        <v>1137</v>
      </c>
      <c r="K163" s="605">
        <f>P163*H163</f>
        <v>1152000</v>
      </c>
      <c r="L163" s="615" t="s">
        <v>294</v>
      </c>
      <c r="M163" s="615" t="s">
        <v>338</v>
      </c>
      <c r="N163" s="600" t="s">
        <v>138</v>
      </c>
      <c r="O163" s="591" t="s">
        <v>57</v>
      </c>
      <c r="P163" s="610">
        <v>288</v>
      </c>
    </row>
    <row r="164" spans="1:16">
      <c r="A164" s="617"/>
      <c r="B164" s="591"/>
      <c r="C164" s="591"/>
      <c r="D164" s="623" t="s">
        <v>1207</v>
      </c>
      <c r="E164" s="592"/>
      <c r="F164" s="591"/>
      <c r="G164" s="600"/>
      <c r="H164" s="627"/>
      <c r="I164" s="602"/>
      <c r="J164" s="591"/>
      <c r="K164" s="609">
        <f>SUM(K165:K183)</f>
        <v>194960.44999999998</v>
      </c>
      <c r="L164" s="615"/>
      <c r="M164" s="615"/>
      <c r="N164" s="589"/>
      <c r="O164" s="591"/>
      <c r="P164" s="610"/>
    </row>
    <row r="165" spans="1:16" ht="15">
      <c r="A165" s="617">
        <v>124</v>
      </c>
      <c r="B165" s="591" t="s">
        <v>53</v>
      </c>
      <c r="C165" s="613"/>
      <c r="D165" s="614" t="s">
        <v>1210</v>
      </c>
      <c r="E165" s="592"/>
      <c r="F165" s="591">
        <v>166</v>
      </c>
      <c r="G165" s="600" t="s">
        <v>41</v>
      </c>
      <c r="H165" s="608">
        <v>8</v>
      </c>
      <c r="I165" s="602">
        <v>80410</v>
      </c>
      <c r="J165" s="591" t="s">
        <v>1137</v>
      </c>
      <c r="K165" s="605">
        <f>P165*H165</f>
        <v>3832</v>
      </c>
      <c r="L165" s="615" t="s">
        <v>294</v>
      </c>
      <c r="M165" s="615" t="s">
        <v>338</v>
      </c>
      <c r="N165" s="589" t="s">
        <v>56</v>
      </c>
      <c r="O165" s="591" t="s">
        <v>57</v>
      </c>
      <c r="P165" s="610">
        <v>479</v>
      </c>
    </row>
    <row r="166" spans="1:16" ht="15">
      <c r="A166" s="617">
        <v>125</v>
      </c>
      <c r="B166" s="591" t="s">
        <v>53</v>
      </c>
      <c r="C166" s="613"/>
      <c r="D166" s="614" t="s">
        <v>1211</v>
      </c>
      <c r="E166" s="592"/>
      <c r="F166" s="591">
        <v>166</v>
      </c>
      <c r="G166" s="600" t="s">
        <v>41</v>
      </c>
      <c r="H166" s="608">
        <v>17.32</v>
      </c>
      <c r="I166" s="602">
        <v>80410</v>
      </c>
      <c r="J166" s="591" t="s">
        <v>1137</v>
      </c>
      <c r="K166" s="605">
        <f>P166*H166</f>
        <v>3689.16</v>
      </c>
      <c r="L166" s="615" t="s">
        <v>294</v>
      </c>
      <c r="M166" s="615" t="s">
        <v>338</v>
      </c>
      <c r="N166" s="589" t="s">
        <v>56</v>
      </c>
      <c r="O166" s="591" t="s">
        <v>57</v>
      </c>
      <c r="P166" s="610">
        <v>213</v>
      </c>
    </row>
    <row r="167" spans="1:16" ht="15">
      <c r="A167" s="617">
        <v>126</v>
      </c>
      <c r="B167" s="591" t="s">
        <v>53</v>
      </c>
      <c r="C167" s="613"/>
      <c r="D167" s="614" t="s">
        <v>1212</v>
      </c>
      <c r="E167" s="592"/>
      <c r="F167" s="591">
        <v>166</v>
      </c>
      <c r="G167" s="600" t="s">
        <v>41</v>
      </c>
      <c r="H167" s="608">
        <v>70</v>
      </c>
      <c r="I167" s="602">
        <v>80410</v>
      </c>
      <c r="J167" s="591" t="s">
        <v>1137</v>
      </c>
      <c r="K167" s="605">
        <f>P167*H167</f>
        <v>11900</v>
      </c>
      <c r="L167" s="615" t="s">
        <v>294</v>
      </c>
      <c r="M167" s="615" t="s">
        <v>338</v>
      </c>
      <c r="N167" s="589" t="s">
        <v>56</v>
      </c>
      <c r="O167" s="591" t="s">
        <v>57</v>
      </c>
      <c r="P167" s="610">
        <v>170</v>
      </c>
    </row>
    <row r="168" spans="1:16" ht="15">
      <c r="A168" s="617">
        <v>127</v>
      </c>
      <c r="B168" s="591" t="s">
        <v>53</v>
      </c>
      <c r="C168" s="613"/>
      <c r="D168" s="614" t="s">
        <v>1281</v>
      </c>
      <c r="E168" s="592"/>
      <c r="F168" s="591">
        <v>166</v>
      </c>
      <c r="G168" s="600" t="s">
        <v>37</v>
      </c>
      <c r="H168" s="608">
        <v>1500</v>
      </c>
      <c r="I168" s="602">
        <v>80410</v>
      </c>
      <c r="J168" s="591" t="s">
        <v>1137</v>
      </c>
      <c r="K168" s="605">
        <v>14700</v>
      </c>
      <c r="L168" s="615" t="s">
        <v>294</v>
      </c>
      <c r="M168" s="615" t="s">
        <v>338</v>
      </c>
      <c r="N168" s="589" t="s">
        <v>56</v>
      </c>
      <c r="O168" s="591" t="s">
        <v>57</v>
      </c>
      <c r="P168" s="610"/>
    </row>
    <row r="169" spans="1:16" ht="15">
      <c r="A169" s="617">
        <v>128</v>
      </c>
      <c r="B169" s="591" t="s">
        <v>53</v>
      </c>
      <c r="C169" s="613"/>
      <c r="D169" s="614" t="s">
        <v>1214</v>
      </c>
      <c r="E169" s="592"/>
      <c r="F169" s="606" t="s">
        <v>54</v>
      </c>
      <c r="G169" s="600" t="s">
        <v>42</v>
      </c>
      <c r="H169" s="608">
        <v>1100</v>
      </c>
      <c r="I169" s="602">
        <v>80410</v>
      </c>
      <c r="J169" s="591" t="s">
        <v>1137</v>
      </c>
      <c r="K169" s="605">
        <f t="shared" ref="K169:K183" si="5">P169*H169</f>
        <v>2255</v>
      </c>
      <c r="L169" s="615" t="s">
        <v>294</v>
      </c>
      <c r="M169" s="615" t="s">
        <v>338</v>
      </c>
      <c r="N169" s="589" t="s">
        <v>56</v>
      </c>
      <c r="O169" s="591" t="s">
        <v>57</v>
      </c>
      <c r="P169" s="610">
        <v>2.0499999999999998</v>
      </c>
    </row>
    <row r="170" spans="1:16" ht="15">
      <c r="A170" s="617">
        <v>129</v>
      </c>
      <c r="B170" s="591" t="s">
        <v>53</v>
      </c>
      <c r="C170" s="613"/>
      <c r="D170" s="614" t="s">
        <v>1215</v>
      </c>
      <c r="E170" s="592"/>
      <c r="F170" s="591">
        <v>166</v>
      </c>
      <c r="G170" s="600" t="s">
        <v>41</v>
      </c>
      <c r="H170" s="608">
        <v>2.5979999999999999</v>
      </c>
      <c r="I170" s="602">
        <v>80410</v>
      </c>
      <c r="J170" s="591" t="s">
        <v>1137</v>
      </c>
      <c r="K170" s="605">
        <f t="shared" si="5"/>
        <v>1938.1079999999999</v>
      </c>
      <c r="L170" s="615" t="s">
        <v>294</v>
      </c>
      <c r="M170" s="615" t="s">
        <v>338</v>
      </c>
      <c r="N170" s="589" t="s">
        <v>56</v>
      </c>
      <c r="O170" s="591" t="s">
        <v>57</v>
      </c>
      <c r="P170" s="610">
        <v>746</v>
      </c>
    </row>
    <row r="171" spans="1:16" ht="15">
      <c r="A171" s="617">
        <v>130</v>
      </c>
      <c r="B171" s="591" t="s">
        <v>53</v>
      </c>
      <c r="C171" s="613"/>
      <c r="D171" s="614" t="s">
        <v>1216</v>
      </c>
      <c r="E171" s="592"/>
      <c r="F171" s="591">
        <v>166</v>
      </c>
      <c r="G171" s="600" t="s">
        <v>41</v>
      </c>
      <c r="H171" s="608">
        <v>11</v>
      </c>
      <c r="I171" s="602">
        <v>80410</v>
      </c>
      <c r="J171" s="591" t="s">
        <v>1137</v>
      </c>
      <c r="K171" s="605">
        <f t="shared" si="5"/>
        <v>9031</v>
      </c>
      <c r="L171" s="615" t="s">
        <v>294</v>
      </c>
      <c r="M171" s="615" t="s">
        <v>338</v>
      </c>
      <c r="N171" s="589" t="s">
        <v>56</v>
      </c>
      <c r="O171" s="591" t="s">
        <v>57</v>
      </c>
      <c r="P171" s="610">
        <v>821</v>
      </c>
    </row>
    <row r="172" spans="1:16" ht="15">
      <c r="A172" s="617">
        <v>131</v>
      </c>
      <c r="B172" s="591" t="s">
        <v>53</v>
      </c>
      <c r="C172" s="613"/>
      <c r="D172" s="614" t="s">
        <v>1216</v>
      </c>
      <c r="E172" s="592"/>
      <c r="F172" s="606" t="s">
        <v>1217</v>
      </c>
      <c r="G172" s="600" t="s">
        <v>165</v>
      </c>
      <c r="H172" s="608">
        <v>46</v>
      </c>
      <c r="I172" s="602">
        <v>80410</v>
      </c>
      <c r="J172" s="591" t="s">
        <v>1137</v>
      </c>
      <c r="K172" s="605">
        <f t="shared" si="5"/>
        <v>3174</v>
      </c>
      <c r="L172" s="615" t="s">
        <v>294</v>
      </c>
      <c r="M172" s="615" t="s">
        <v>338</v>
      </c>
      <c r="N172" s="589" t="s">
        <v>56</v>
      </c>
      <c r="O172" s="591" t="s">
        <v>57</v>
      </c>
      <c r="P172" s="610">
        <v>69</v>
      </c>
    </row>
    <row r="173" spans="1:16" ht="15">
      <c r="A173" s="617">
        <v>132</v>
      </c>
      <c r="B173" s="591" t="s">
        <v>53</v>
      </c>
      <c r="C173" s="613"/>
      <c r="D173" s="614" t="s">
        <v>1218</v>
      </c>
      <c r="E173" s="592"/>
      <c r="F173" s="591">
        <v>166</v>
      </c>
      <c r="G173" s="600" t="s">
        <v>41</v>
      </c>
      <c r="H173" s="608">
        <v>320</v>
      </c>
      <c r="I173" s="602">
        <v>80410</v>
      </c>
      <c r="J173" s="591" t="s">
        <v>1137</v>
      </c>
      <c r="K173" s="605">
        <f t="shared" si="5"/>
        <v>28160</v>
      </c>
      <c r="L173" s="615" t="s">
        <v>294</v>
      </c>
      <c r="M173" s="615" t="s">
        <v>338</v>
      </c>
      <c r="N173" s="589" t="s">
        <v>56</v>
      </c>
      <c r="O173" s="591" t="s">
        <v>57</v>
      </c>
      <c r="P173" s="610">
        <v>88</v>
      </c>
    </row>
    <row r="174" spans="1:16" ht="15">
      <c r="A174" s="617">
        <v>133</v>
      </c>
      <c r="B174" s="591" t="s">
        <v>53</v>
      </c>
      <c r="C174" s="613"/>
      <c r="D174" s="614" t="s">
        <v>1282</v>
      </c>
      <c r="E174" s="592"/>
      <c r="F174" s="591">
        <v>166</v>
      </c>
      <c r="G174" s="600" t="s">
        <v>41</v>
      </c>
      <c r="H174" s="601">
        <v>40</v>
      </c>
      <c r="I174" s="602">
        <v>80410</v>
      </c>
      <c r="J174" s="591" t="s">
        <v>1137</v>
      </c>
      <c r="K174" s="605">
        <f t="shared" si="5"/>
        <v>10520</v>
      </c>
      <c r="L174" s="615" t="s">
        <v>323</v>
      </c>
      <c r="M174" s="615" t="s">
        <v>338</v>
      </c>
      <c r="N174" s="589" t="s">
        <v>56</v>
      </c>
      <c r="O174" s="591" t="s">
        <v>57</v>
      </c>
      <c r="P174" s="610">
        <v>263</v>
      </c>
    </row>
    <row r="175" spans="1:16" ht="15">
      <c r="A175" s="617">
        <v>134</v>
      </c>
      <c r="B175" s="591" t="s">
        <v>53</v>
      </c>
      <c r="C175" s="613"/>
      <c r="D175" s="614" t="s">
        <v>1220</v>
      </c>
      <c r="E175" s="592"/>
      <c r="F175" s="606" t="s">
        <v>54</v>
      </c>
      <c r="G175" s="600" t="s">
        <v>42</v>
      </c>
      <c r="H175" s="608">
        <v>4200</v>
      </c>
      <c r="I175" s="602">
        <v>80410</v>
      </c>
      <c r="J175" s="591" t="s">
        <v>1137</v>
      </c>
      <c r="K175" s="605">
        <f t="shared" si="5"/>
        <v>5040</v>
      </c>
      <c r="L175" s="615" t="s">
        <v>294</v>
      </c>
      <c r="M175" s="615" t="s">
        <v>338</v>
      </c>
      <c r="N175" s="589" t="s">
        <v>56</v>
      </c>
      <c r="O175" s="591" t="s">
        <v>57</v>
      </c>
      <c r="P175" s="610">
        <v>1.2</v>
      </c>
    </row>
    <row r="176" spans="1:16" ht="15">
      <c r="A176" s="617">
        <v>135</v>
      </c>
      <c r="B176" s="591" t="s">
        <v>53</v>
      </c>
      <c r="C176" s="613"/>
      <c r="D176" s="614" t="s">
        <v>1222</v>
      </c>
      <c r="E176" s="592"/>
      <c r="F176" s="591">
        <v>796</v>
      </c>
      <c r="G176" s="600" t="s">
        <v>37</v>
      </c>
      <c r="H176" s="608">
        <v>2000</v>
      </c>
      <c r="I176" s="602">
        <v>80410</v>
      </c>
      <c r="J176" s="591" t="s">
        <v>1137</v>
      </c>
      <c r="K176" s="605">
        <f t="shared" si="5"/>
        <v>10000</v>
      </c>
      <c r="L176" s="615" t="s">
        <v>294</v>
      </c>
      <c r="M176" s="615" t="s">
        <v>338</v>
      </c>
      <c r="N176" s="589" t="s">
        <v>56</v>
      </c>
      <c r="O176" s="591" t="s">
        <v>57</v>
      </c>
      <c r="P176" s="610">
        <v>5</v>
      </c>
    </row>
    <row r="177" spans="1:16" ht="15">
      <c r="A177" s="617">
        <v>136</v>
      </c>
      <c r="B177" s="591" t="s">
        <v>53</v>
      </c>
      <c r="C177" s="591">
        <v>3190330</v>
      </c>
      <c r="D177" s="614" t="s">
        <v>1223</v>
      </c>
      <c r="E177" s="592"/>
      <c r="F177" s="606" t="s">
        <v>54</v>
      </c>
      <c r="G177" s="600" t="s">
        <v>42</v>
      </c>
      <c r="H177" s="608">
        <v>900</v>
      </c>
      <c r="I177" s="602">
        <v>80410</v>
      </c>
      <c r="J177" s="591" t="s">
        <v>1137</v>
      </c>
      <c r="K177" s="605">
        <f t="shared" si="5"/>
        <v>2700</v>
      </c>
      <c r="L177" s="615" t="s">
        <v>294</v>
      </c>
      <c r="M177" s="615" t="s">
        <v>338</v>
      </c>
      <c r="N177" s="589" t="s">
        <v>56</v>
      </c>
      <c r="O177" s="591" t="s">
        <v>57</v>
      </c>
      <c r="P177" s="610">
        <v>3</v>
      </c>
    </row>
    <row r="178" spans="1:16" ht="15">
      <c r="A178" s="617">
        <v>137</v>
      </c>
      <c r="B178" s="591" t="s">
        <v>53</v>
      </c>
      <c r="C178" s="591">
        <v>2320029</v>
      </c>
      <c r="D178" s="614" t="s">
        <v>1283</v>
      </c>
      <c r="E178" s="592"/>
      <c r="F178" s="591">
        <v>166</v>
      </c>
      <c r="G178" s="600" t="s">
        <v>41</v>
      </c>
      <c r="H178" s="608">
        <v>240</v>
      </c>
      <c r="I178" s="602">
        <v>80410</v>
      </c>
      <c r="J178" s="591" t="s">
        <v>1137</v>
      </c>
      <c r="K178" s="605">
        <f t="shared" si="5"/>
        <v>19598.399999999998</v>
      </c>
      <c r="L178" s="615" t="s">
        <v>294</v>
      </c>
      <c r="M178" s="615" t="s">
        <v>338</v>
      </c>
      <c r="N178" s="600" t="s">
        <v>138</v>
      </c>
      <c r="O178" s="591" t="s">
        <v>57</v>
      </c>
      <c r="P178" s="610">
        <v>81.66</v>
      </c>
    </row>
    <row r="179" spans="1:16" ht="15">
      <c r="A179" s="617">
        <v>138</v>
      </c>
      <c r="B179" s="591" t="s">
        <v>53</v>
      </c>
      <c r="C179" s="591">
        <v>2100000</v>
      </c>
      <c r="D179" s="614" t="s">
        <v>1284</v>
      </c>
      <c r="E179" s="592"/>
      <c r="F179" s="606" t="s">
        <v>1217</v>
      </c>
      <c r="G179" s="600" t="s">
        <v>165</v>
      </c>
      <c r="H179" s="601">
        <f>0.5+0.6+0.6+0.6</f>
        <v>2.3000000000000003</v>
      </c>
      <c r="I179" s="602">
        <v>80410</v>
      </c>
      <c r="J179" s="591" t="s">
        <v>1137</v>
      </c>
      <c r="K179" s="605">
        <f t="shared" si="5"/>
        <v>220.8</v>
      </c>
      <c r="L179" s="615" t="s">
        <v>294</v>
      </c>
      <c r="M179" s="615" t="s">
        <v>338</v>
      </c>
      <c r="N179" s="595" t="s">
        <v>465</v>
      </c>
      <c r="O179" s="591" t="s">
        <v>59</v>
      </c>
      <c r="P179" s="610">
        <v>96</v>
      </c>
    </row>
    <row r="180" spans="1:16" ht="15">
      <c r="A180" s="617">
        <v>139</v>
      </c>
      <c r="B180" s="591" t="s">
        <v>53</v>
      </c>
      <c r="C180" s="591">
        <v>2429119</v>
      </c>
      <c r="D180" s="614" t="s">
        <v>1285</v>
      </c>
      <c r="E180" s="592"/>
      <c r="F180" s="619">
        <v>168</v>
      </c>
      <c r="G180" s="600" t="s">
        <v>41</v>
      </c>
      <c r="H180" s="613">
        <v>100</v>
      </c>
      <c r="I180" s="602">
        <v>80410</v>
      </c>
      <c r="J180" s="591" t="s">
        <v>1137</v>
      </c>
      <c r="K180" s="605">
        <f t="shared" si="5"/>
        <v>33000</v>
      </c>
      <c r="L180" s="615" t="s">
        <v>323</v>
      </c>
      <c r="M180" s="615" t="s">
        <v>338</v>
      </c>
      <c r="N180" s="600" t="s">
        <v>138</v>
      </c>
      <c r="O180" s="591" t="s">
        <v>57</v>
      </c>
      <c r="P180" s="610">
        <v>330</v>
      </c>
    </row>
    <row r="181" spans="1:16" ht="15">
      <c r="A181" s="617">
        <v>140</v>
      </c>
      <c r="B181" s="591" t="s">
        <v>53</v>
      </c>
      <c r="C181" s="591">
        <v>4590000</v>
      </c>
      <c r="D181" s="614" t="s">
        <v>1286</v>
      </c>
      <c r="E181" s="592"/>
      <c r="F181" s="591">
        <v>166</v>
      </c>
      <c r="G181" s="600" t="s">
        <v>41</v>
      </c>
      <c r="H181" s="627">
        <v>3</v>
      </c>
      <c r="I181" s="602">
        <v>80410</v>
      </c>
      <c r="J181" s="591" t="s">
        <v>1137</v>
      </c>
      <c r="K181" s="605">
        <f t="shared" si="5"/>
        <v>2745</v>
      </c>
      <c r="L181" s="615" t="s">
        <v>323</v>
      </c>
      <c r="M181" s="615" t="s">
        <v>338</v>
      </c>
      <c r="N181" s="600" t="s">
        <v>138</v>
      </c>
      <c r="O181" s="591" t="s">
        <v>57</v>
      </c>
      <c r="P181" s="610">
        <v>915</v>
      </c>
    </row>
    <row r="182" spans="1:16" ht="15">
      <c r="A182" s="617">
        <v>141</v>
      </c>
      <c r="B182" s="591" t="s">
        <v>53</v>
      </c>
      <c r="C182" s="591">
        <v>2911180</v>
      </c>
      <c r="D182" s="614" t="s">
        <v>1226</v>
      </c>
      <c r="E182" s="592"/>
      <c r="F182" s="591">
        <v>796</v>
      </c>
      <c r="G182" s="600" t="s">
        <v>37</v>
      </c>
      <c r="H182" s="613">
        <v>90</v>
      </c>
      <c r="I182" s="602">
        <v>80410</v>
      </c>
      <c r="J182" s="591" t="s">
        <v>1137</v>
      </c>
      <c r="K182" s="605">
        <f t="shared" si="5"/>
        <v>13500</v>
      </c>
      <c r="L182" s="615" t="s">
        <v>294</v>
      </c>
      <c r="M182" s="615" t="s">
        <v>338</v>
      </c>
      <c r="N182" s="600" t="s">
        <v>138</v>
      </c>
      <c r="O182" s="591" t="s">
        <v>57</v>
      </c>
      <c r="P182" s="610">
        <v>150</v>
      </c>
    </row>
    <row r="183" spans="1:16" ht="15">
      <c r="A183" s="617">
        <v>142</v>
      </c>
      <c r="B183" s="591" t="s">
        <v>53</v>
      </c>
      <c r="C183" s="591">
        <v>3131010</v>
      </c>
      <c r="D183" s="616" t="s">
        <v>1189</v>
      </c>
      <c r="E183" s="592"/>
      <c r="F183" s="606" t="s">
        <v>54</v>
      </c>
      <c r="G183" s="600" t="s">
        <v>42</v>
      </c>
      <c r="H183" s="608">
        <v>767.8</v>
      </c>
      <c r="I183" s="602">
        <v>80410</v>
      </c>
      <c r="J183" s="591" t="s">
        <v>1137</v>
      </c>
      <c r="K183" s="605">
        <f t="shared" si="5"/>
        <v>18956.982</v>
      </c>
      <c r="L183" s="615" t="s">
        <v>294</v>
      </c>
      <c r="M183" s="615" t="s">
        <v>338</v>
      </c>
      <c r="N183" s="600" t="s">
        <v>138</v>
      </c>
      <c r="O183" s="591" t="s">
        <v>57</v>
      </c>
      <c r="P183" s="610">
        <v>24.69</v>
      </c>
    </row>
    <row r="184" spans="1:16">
      <c r="A184" s="617"/>
      <c r="B184" s="591"/>
      <c r="C184" s="613"/>
      <c r="D184" s="626" t="s">
        <v>1287</v>
      </c>
      <c r="E184" s="617"/>
      <c r="F184" s="617"/>
      <c r="G184" s="600"/>
      <c r="H184" s="613"/>
      <c r="I184" s="617"/>
      <c r="J184" s="617"/>
      <c r="K184" s="609">
        <f>SUM(K185:K190)</f>
        <v>46500</v>
      </c>
      <c r="L184" s="615"/>
      <c r="M184" s="615"/>
      <c r="N184" s="600"/>
      <c r="O184" s="600"/>
      <c r="P184" s="610"/>
    </row>
    <row r="185" spans="1:16" ht="15">
      <c r="A185" s="617">
        <v>143</v>
      </c>
      <c r="B185" s="591" t="s">
        <v>53</v>
      </c>
      <c r="D185" s="616" t="s">
        <v>1288</v>
      </c>
      <c r="E185" s="592" t="s">
        <v>1136</v>
      </c>
      <c r="F185" s="591">
        <v>796</v>
      </c>
      <c r="G185" s="600" t="s">
        <v>1157</v>
      </c>
      <c r="H185" s="613"/>
      <c r="I185" s="602">
        <v>80410</v>
      </c>
      <c r="J185" s="591" t="s">
        <v>1137</v>
      </c>
      <c r="K185" s="628">
        <v>17000</v>
      </c>
      <c r="L185" s="615" t="s">
        <v>323</v>
      </c>
      <c r="M185" s="615" t="s">
        <v>338</v>
      </c>
      <c r="N185" s="595" t="s">
        <v>465</v>
      </c>
      <c r="O185" s="591" t="s">
        <v>59</v>
      </c>
      <c r="P185" s="610">
        <f>87100+60000</f>
        <v>147100</v>
      </c>
    </row>
    <row r="186" spans="1:16" ht="15">
      <c r="A186" s="617">
        <v>144</v>
      </c>
      <c r="B186" s="591" t="s">
        <v>53</v>
      </c>
      <c r="C186" s="591">
        <v>8040040</v>
      </c>
      <c r="D186" s="616" t="s">
        <v>1230</v>
      </c>
      <c r="E186" s="592" t="s">
        <v>1136</v>
      </c>
      <c r="F186" s="591">
        <v>796</v>
      </c>
      <c r="G186" s="600" t="s">
        <v>1157</v>
      </c>
      <c r="H186" s="627"/>
      <c r="I186" s="602">
        <v>80410</v>
      </c>
      <c r="J186" s="591" t="s">
        <v>1137</v>
      </c>
      <c r="K186" s="628">
        <v>8600</v>
      </c>
      <c r="L186" s="615" t="s">
        <v>294</v>
      </c>
      <c r="M186" s="615" t="s">
        <v>338</v>
      </c>
      <c r="N186" s="595" t="s">
        <v>465</v>
      </c>
      <c r="O186" s="591" t="s">
        <v>59</v>
      </c>
      <c r="P186" s="610">
        <v>4847</v>
      </c>
    </row>
    <row r="187" spans="1:16" ht="15">
      <c r="A187" s="617">
        <v>145</v>
      </c>
      <c r="B187" s="591" t="s">
        <v>53</v>
      </c>
      <c r="C187" s="591">
        <v>8513000</v>
      </c>
      <c r="D187" s="649" t="s">
        <v>1289</v>
      </c>
      <c r="E187" s="592"/>
      <c r="F187" s="591">
        <v>797</v>
      </c>
      <c r="G187" s="600" t="s">
        <v>1157</v>
      </c>
      <c r="H187" s="627"/>
      <c r="I187" s="602">
        <v>80411</v>
      </c>
      <c r="J187" s="591" t="s">
        <v>1137</v>
      </c>
      <c r="K187" s="628">
        <v>3600</v>
      </c>
      <c r="L187" s="615" t="s">
        <v>294</v>
      </c>
      <c r="M187" s="615" t="s">
        <v>323</v>
      </c>
      <c r="N187" s="595" t="s">
        <v>465</v>
      </c>
      <c r="O187" s="591" t="s">
        <v>59</v>
      </c>
      <c r="P187" s="610"/>
    </row>
    <row r="188" spans="1:16" ht="15">
      <c r="A188" s="617">
        <v>146</v>
      </c>
      <c r="B188" s="591" t="s">
        <v>53</v>
      </c>
      <c r="C188" s="591">
        <v>2924694</v>
      </c>
      <c r="D188" s="650" t="s">
        <v>1231</v>
      </c>
      <c r="E188" s="592"/>
      <c r="F188" s="591">
        <v>796</v>
      </c>
      <c r="G188" s="621" t="s">
        <v>37</v>
      </c>
      <c r="H188" s="613"/>
      <c r="I188" s="602">
        <v>80410</v>
      </c>
      <c r="J188" s="591" t="s">
        <v>1137</v>
      </c>
      <c r="K188" s="628">
        <v>2100</v>
      </c>
      <c r="L188" s="615" t="s">
        <v>294</v>
      </c>
      <c r="M188" s="615" t="s">
        <v>294</v>
      </c>
      <c r="N188" s="595" t="s">
        <v>465</v>
      </c>
      <c r="O188" s="591" t="s">
        <v>59</v>
      </c>
      <c r="P188" s="610">
        <v>2100</v>
      </c>
    </row>
    <row r="189" spans="1:16" ht="15">
      <c r="A189" s="617">
        <v>147</v>
      </c>
      <c r="B189" s="591" t="s">
        <v>53</v>
      </c>
      <c r="C189" s="591">
        <v>4030000</v>
      </c>
      <c r="D189" s="616" t="s">
        <v>1290</v>
      </c>
      <c r="E189" s="592"/>
      <c r="F189" s="591">
        <v>796</v>
      </c>
      <c r="G189" s="600" t="s">
        <v>1157</v>
      </c>
      <c r="H189" s="627"/>
      <c r="I189" s="602">
        <v>80410</v>
      </c>
      <c r="J189" s="591" t="s">
        <v>1137</v>
      </c>
      <c r="K189" s="628">
        <v>5100</v>
      </c>
      <c r="L189" s="618" t="s">
        <v>158</v>
      </c>
      <c r="M189" s="618" t="s">
        <v>159</v>
      </c>
      <c r="N189" s="595" t="s">
        <v>465</v>
      </c>
      <c r="O189" s="591" t="s">
        <v>59</v>
      </c>
      <c r="P189" s="610">
        <v>5100</v>
      </c>
    </row>
    <row r="190" spans="1:16" ht="15">
      <c r="A190" s="617">
        <v>148</v>
      </c>
      <c r="B190" s="591" t="s">
        <v>53</v>
      </c>
      <c r="C190" s="591">
        <v>4110010</v>
      </c>
      <c r="D190" s="614" t="s">
        <v>1232</v>
      </c>
      <c r="E190" s="592"/>
      <c r="F190" s="591">
        <v>796</v>
      </c>
      <c r="G190" s="621" t="s">
        <v>1291</v>
      </c>
      <c r="H190" s="613"/>
      <c r="I190" s="602">
        <v>80410</v>
      </c>
      <c r="J190" s="591" t="s">
        <v>1137</v>
      </c>
      <c r="K190" s="628">
        <v>10100</v>
      </c>
      <c r="L190" s="615" t="s">
        <v>294</v>
      </c>
      <c r="M190" s="615" t="s">
        <v>338</v>
      </c>
      <c r="N190" s="595" t="s">
        <v>465</v>
      </c>
      <c r="O190" s="591" t="s">
        <v>59</v>
      </c>
      <c r="P190" s="610">
        <f>3655+2990+3156</f>
        <v>9801</v>
      </c>
    </row>
    <row r="191" spans="1:16">
      <c r="A191" s="617"/>
      <c r="B191" s="591"/>
      <c r="C191" s="613"/>
      <c r="D191" s="630" t="s">
        <v>1292</v>
      </c>
      <c r="E191" s="617"/>
      <c r="F191" s="617"/>
      <c r="G191" s="600"/>
      <c r="H191" s="613"/>
      <c r="I191" s="617"/>
      <c r="J191" s="617"/>
      <c r="K191" s="609">
        <f>SUM(K192:K192)</f>
        <v>16500</v>
      </c>
      <c r="L191" s="615"/>
      <c r="M191" s="615"/>
      <c r="N191" s="600"/>
      <c r="O191" s="600"/>
      <c r="P191" s="610"/>
    </row>
    <row r="192" spans="1:16" ht="15">
      <c r="A192" s="617">
        <v>149</v>
      </c>
      <c r="B192" s="591" t="s">
        <v>53</v>
      </c>
      <c r="C192" s="591">
        <v>2320000</v>
      </c>
      <c r="D192" s="631" t="s">
        <v>1248</v>
      </c>
      <c r="E192" s="592"/>
      <c r="F192" s="591">
        <v>112</v>
      </c>
      <c r="G192" s="600" t="s">
        <v>180</v>
      </c>
      <c r="H192" s="627"/>
      <c r="I192" s="602">
        <v>80410</v>
      </c>
      <c r="J192" s="591" t="s">
        <v>1137</v>
      </c>
      <c r="K192" s="628">
        <v>16500</v>
      </c>
      <c r="L192" s="615" t="s">
        <v>294</v>
      </c>
      <c r="M192" s="615" t="s">
        <v>338</v>
      </c>
      <c r="N192" s="595" t="s">
        <v>465</v>
      </c>
      <c r="O192" s="591" t="s">
        <v>59</v>
      </c>
      <c r="P192" s="610">
        <v>28000</v>
      </c>
    </row>
    <row r="193" spans="1:16">
      <c r="A193" s="617"/>
      <c r="B193" s="591"/>
      <c r="C193" s="613"/>
      <c r="D193" s="630" t="s">
        <v>1233</v>
      </c>
      <c r="E193" s="617"/>
      <c r="F193" s="617"/>
      <c r="G193" s="600"/>
      <c r="H193" s="627"/>
      <c r="I193" s="617"/>
      <c r="J193" s="617"/>
      <c r="K193" s="609">
        <f>SUM(K194:K202)</f>
        <v>710900</v>
      </c>
      <c r="L193" s="651"/>
      <c r="M193" s="618"/>
      <c r="N193" s="600"/>
      <c r="O193" s="600"/>
      <c r="P193" s="610"/>
    </row>
    <row r="194" spans="1:16" ht="15">
      <c r="A194" s="617">
        <v>150</v>
      </c>
      <c r="B194" s="591" t="s">
        <v>53</v>
      </c>
      <c r="C194" s="591">
        <v>7210000</v>
      </c>
      <c r="D194" s="631" t="s">
        <v>1234</v>
      </c>
      <c r="E194" s="592"/>
      <c r="F194" s="591">
        <v>796</v>
      </c>
      <c r="G194" s="621" t="s">
        <v>1157</v>
      </c>
      <c r="H194" s="627"/>
      <c r="I194" s="602">
        <v>80410</v>
      </c>
      <c r="J194" s="591" t="s">
        <v>1137</v>
      </c>
      <c r="K194" s="628">
        <v>27000</v>
      </c>
      <c r="L194" s="615" t="s">
        <v>294</v>
      </c>
      <c r="M194" s="615" t="s">
        <v>338</v>
      </c>
      <c r="N194" s="595" t="s">
        <v>465</v>
      </c>
      <c r="O194" s="591" t="s">
        <v>59</v>
      </c>
      <c r="P194" s="610">
        <v>30700</v>
      </c>
    </row>
    <row r="195" spans="1:16" ht="15">
      <c r="A195" s="617">
        <v>151</v>
      </c>
      <c r="B195" s="591" t="s">
        <v>53</v>
      </c>
      <c r="C195" s="591">
        <v>752411</v>
      </c>
      <c r="D195" s="631" t="s">
        <v>1236</v>
      </c>
      <c r="E195" s="592"/>
      <c r="F195" s="591">
        <v>796</v>
      </c>
      <c r="G195" s="621" t="s">
        <v>1157</v>
      </c>
      <c r="H195" s="627"/>
      <c r="I195" s="602">
        <v>80410</v>
      </c>
      <c r="J195" s="591" t="s">
        <v>1137</v>
      </c>
      <c r="K195" s="628">
        <v>441000</v>
      </c>
      <c r="L195" s="615" t="s">
        <v>294</v>
      </c>
      <c r="M195" s="615" t="s">
        <v>338</v>
      </c>
      <c r="N195" s="595" t="s">
        <v>465</v>
      </c>
      <c r="O195" s="591" t="s">
        <v>59</v>
      </c>
      <c r="P195" s="610">
        <f>140770*3</f>
        <v>422310</v>
      </c>
    </row>
    <row r="196" spans="1:16" ht="15">
      <c r="A196" s="617">
        <v>152</v>
      </c>
      <c r="B196" s="591" t="s">
        <v>53</v>
      </c>
      <c r="C196" s="591">
        <v>4030000</v>
      </c>
      <c r="D196" s="631" t="s">
        <v>1237</v>
      </c>
      <c r="E196" s="592"/>
      <c r="F196" s="591">
        <v>796</v>
      </c>
      <c r="G196" s="621" t="s">
        <v>1157</v>
      </c>
      <c r="H196" s="627"/>
      <c r="I196" s="602">
        <v>80410</v>
      </c>
      <c r="J196" s="591" t="s">
        <v>1137</v>
      </c>
      <c r="K196" s="628">
        <v>8000</v>
      </c>
      <c r="L196" s="615" t="s">
        <v>294</v>
      </c>
      <c r="M196" s="615" t="s">
        <v>338</v>
      </c>
      <c r="N196" s="595" t="s">
        <v>465</v>
      </c>
      <c r="O196" s="591" t="s">
        <v>59</v>
      </c>
      <c r="P196" s="610">
        <v>7800</v>
      </c>
    </row>
    <row r="197" spans="1:16" ht="15">
      <c r="A197" s="617">
        <v>153</v>
      </c>
      <c r="B197" s="591" t="s">
        <v>53</v>
      </c>
      <c r="C197" s="591">
        <v>4030000</v>
      </c>
      <c r="D197" s="631" t="s">
        <v>1238</v>
      </c>
      <c r="E197" s="592"/>
      <c r="F197" s="591">
        <v>796</v>
      </c>
      <c r="G197" s="621" t="s">
        <v>1157</v>
      </c>
      <c r="H197" s="627"/>
      <c r="I197" s="602">
        <v>80410</v>
      </c>
      <c r="J197" s="591" t="s">
        <v>1137</v>
      </c>
      <c r="K197" s="628">
        <v>134200</v>
      </c>
      <c r="L197" s="615" t="s">
        <v>294</v>
      </c>
      <c r="M197" s="615" t="s">
        <v>338</v>
      </c>
      <c r="N197" s="595" t="s">
        <v>465</v>
      </c>
      <c r="O197" s="591" t="s">
        <v>59</v>
      </c>
      <c r="P197" s="610">
        <v>104300</v>
      </c>
    </row>
    <row r="198" spans="1:16" ht="15">
      <c r="A198" s="617">
        <v>154</v>
      </c>
      <c r="B198" s="591" t="s">
        <v>53</v>
      </c>
      <c r="C198" s="591">
        <v>6420090</v>
      </c>
      <c r="D198" s="631" t="s">
        <v>1293</v>
      </c>
      <c r="E198" s="592"/>
      <c r="F198" s="591">
        <v>796</v>
      </c>
      <c r="G198" s="621" t="s">
        <v>1157</v>
      </c>
      <c r="H198" s="627"/>
      <c r="I198" s="602">
        <v>80410</v>
      </c>
      <c r="J198" s="591" t="s">
        <v>1137</v>
      </c>
      <c r="K198" s="628">
        <v>4700</v>
      </c>
      <c r="L198" s="615" t="s">
        <v>294</v>
      </c>
      <c r="M198" s="615" t="s">
        <v>338</v>
      </c>
      <c r="N198" s="595" t="s">
        <v>465</v>
      </c>
      <c r="O198" s="591" t="s">
        <v>59</v>
      </c>
      <c r="P198" s="610">
        <f>1930*3</f>
        <v>5790</v>
      </c>
    </row>
    <row r="199" spans="1:16" ht="15">
      <c r="A199" s="617">
        <v>155</v>
      </c>
      <c r="B199" s="591" t="s">
        <v>53</v>
      </c>
      <c r="C199" s="591">
        <v>7200000</v>
      </c>
      <c r="D199" s="631" t="s">
        <v>1240</v>
      </c>
      <c r="E199" s="592"/>
      <c r="F199" s="591">
        <v>796</v>
      </c>
      <c r="G199" s="621" t="s">
        <v>1157</v>
      </c>
      <c r="H199" s="627"/>
      <c r="I199" s="602">
        <v>80410</v>
      </c>
      <c r="J199" s="591" t="s">
        <v>1137</v>
      </c>
      <c r="K199" s="628">
        <v>23500</v>
      </c>
      <c r="L199" s="615" t="s">
        <v>294</v>
      </c>
      <c r="M199" s="615" t="s">
        <v>338</v>
      </c>
      <c r="N199" s="595" t="s">
        <v>465</v>
      </c>
      <c r="O199" s="591" t="s">
        <v>59</v>
      </c>
      <c r="P199" s="610">
        <v>21000</v>
      </c>
    </row>
    <row r="200" spans="1:16" ht="15">
      <c r="A200" s="617">
        <v>156</v>
      </c>
      <c r="B200" s="591" t="s">
        <v>53</v>
      </c>
      <c r="C200" s="591">
        <v>7210000</v>
      </c>
      <c r="D200" s="631" t="s">
        <v>1243</v>
      </c>
      <c r="E200" s="592"/>
      <c r="F200" s="591">
        <v>796</v>
      </c>
      <c r="G200" s="621" t="s">
        <v>1157</v>
      </c>
      <c r="H200" s="627"/>
      <c r="I200" s="602">
        <v>80410</v>
      </c>
      <c r="J200" s="591" t="s">
        <v>1137</v>
      </c>
      <c r="K200" s="628">
        <v>8500</v>
      </c>
      <c r="L200" s="615" t="s">
        <v>294</v>
      </c>
      <c r="M200" s="615" t="s">
        <v>338</v>
      </c>
      <c r="N200" s="595" t="s">
        <v>465</v>
      </c>
      <c r="O200" s="591" t="s">
        <v>59</v>
      </c>
      <c r="P200" s="610">
        <v>7000</v>
      </c>
    </row>
    <row r="201" spans="1:16" ht="15">
      <c r="A201" s="617">
        <v>157</v>
      </c>
      <c r="B201" s="591" t="s">
        <v>53</v>
      </c>
      <c r="C201" s="591">
        <v>7210000</v>
      </c>
      <c r="D201" s="631" t="s">
        <v>1241</v>
      </c>
      <c r="E201" s="592"/>
      <c r="F201" s="591">
        <v>796</v>
      </c>
      <c r="G201" s="621" t="s">
        <v>1157</v>
      </c>
      <c r="H201" s="627"/>
      <c r="I201" s="602">
        <v>80410</v>
      </c>
      <c r="J201" s="591" t="s">
        <v>1137</v>
      </c>
      <c r="K201" s="628">
        <v>58000</v>
      </c>
      <c r="L201" s="615" t="s">
        <v>294</v>
      </c>
      <c r="M201" s="615" t="s">
        <v>338</v>
      </c>
      <c r="N201" s="595" t="s">
        <v>465</v>
      </c>
      <c r="O201" s="591" t="s">
        <v>59</v>
      </c>
      <c r="P201" s="610">
        <v>44300</v>
      </c>
    </row>
    <row r="202" spans="1:16" ht="15">
      <c r="A202" s="617">
        <v>158</v>
      </c>
      <c r="B202" s="591" t="s">
        <v>53</v>
      </c>
      <c r="C202" s="591">
        <v>7210000</v>
      </c>
      <c r="D202" s="631" t="s">
        <v>1294</v>
      </c>
      <c r="E202" s="592"/>
      <c r="F202" s="591">
        <v>796</v>
      </c>
      <c r="G202" s="621" t="s">
        <v>1157</v>
      </c>
      <c r="H202" s="627"/>
      <c r="I202" s="602">
        <v>80410</v>
      </c>
      <c r="J202" s="591" t="s">
        <v>1137</v>
      </c>
      <c r="K202" s="628">
        <v>6000</v>
      </c>
      <c r="L202" s="615" t="s">
        <v>294</v>
      </c>
      <c r="M202" s="615" t="s">
        <v>338</v>
      </c>
      <c r="N202" s="595" t="s">
        <v>465</v>
      </c>
      <c r="O202" s="591" t="s">
        <v>59</v>
      </c>
      <c r="P202" s="610"/>
    </row>
    <row r="203" spans="1:16" ht="15">
      <c r="A203" s="1053" t="s">
        <v>962</v>
      </c>
      <c r="B203" s="1054"/>
      <c r="C203" s="1054"/>
      <c r="D203" s="1054"/>
      <c r="E203" s="1054"/>
      <c r="F203" s="1054"/>
      <c r="G203" s="1054"/>
      <c r="H203" s="1054"/>
      <c r="I203" s="1054"/>
      <c r="J203" s="1055"/>
      <c r="K203" s="569">
        <v>2400787.0499999998</v>
      </c>
      <c r="L203" s="491"/>
      <c r="M203" s="491"/>
      <c r="N203" s="491"/>
      <c r="O203" s="568"/>
      <c r="P203" s="742"/>
    </row>
    <row r="204" spans="1:16" ht="15">
      <c r="A204" s="885" t="s">
        <v>849</v>
      </c>
      <c r="B204" s="886"/>
      <c r="C204" s="886"/>
      <c r="D204" s="886"/>
      <c r="E204" s="886"/>
      <c r="F204" s="886"/>
      <c r="G204" s="886"/>
      <c r="H204" s="886"/>
      <c r="I204" s="886"/>
      <c r="J204" s="886"/>
      <c r="K204" s="886"/>
      <c r="L204" s="886"/>
      <c r="M204" s="886"/>
      <c r="N204" s="886"/>
      <c r="O204" s="887"/>
      <c r="P204" s="742"/>
    </row>
    <row r="205" spans="1:16" ht="15.75" customHeight="1">
      <c r="B205" s="591"/>
      <c r="C205" s="613"/>
      <c r="D205" s="1111" t="s">
        <v>1295</v>
      </c>
      <c r="E205" s="1111"/>
      <c r="F205" s="1111"/>
      <c r="G205" s="1111"/>
      <c r="H205" s="1111"/>
      <c r="I205" s="1111"/>
      <c r="J205" s="617"/>
      <c r="K205" s="609">
        <f>SUM(K206:K217)</f>
        <v>80155.789999999994</v>
      </c>
      <c r="L205" s="622"/>
      <c r="M205" s="622"/>
      <c r="N205" s="617"/>
      <c r="O205" s="617"/>
      <c r="P205" s="636"/>
    </row>
    <row r="206" spans="1:16">
      <c r="A206" s="617">
        <v>146</v>
      </c>
      <c r="B206" s="591" t="s">
        <v>53</v>
      </c>
      <c r="C206" s="591"/>
      <c r="D206" s="1230" t="s">
        <v>2044</v>
      </c>
      <c r="E206" s="592" t="s">
        <v>1136</v>
      </c>
      <c r="F206" s="858"/>
      <c r="G206" s="591" t="s">
        <v>37</v>
      </c>
      <c r="H206" s="1231">
        <v>2</v>
      </c>
      <c r="I206" s="602">
        <v>80410</v>
      </c>
      <c r="J206" s="591" t="s">
        <v>1137</v>
      </c>
      <c r="K206" s="628">
        <v>23.11</v>
      </c>
      <c r="L206" s="622" t="s">
        <v>305</v>
      </c>
      <c r="M206" s="622" t="s">
        <v>1297</v>
      </c>
      <c r="N206" s="600" t="s">
        <v>138</v>
      </c>
      <c r="O206" s="591" t="s">
        <v>57</v>
      </c>
      <c r="P206" s="610">
        <v>4</v>
      </c>
    </row>
    <row r="207" spans="1:16" s="686" customFormat="1">
      <c r="A207" s="625">
        <v>147</v>
      </c>
      <c r="B207" s="591" t="s">
        <v>53</v>
      </c>
      <c r="C207" s="591"/>
      <c r="D207" s="1230" t="s">
        <v>2045</v>
      </c>
      <c r="E207" s="592" t="s">
        <v>1136</v>
      </c>
      <c r="F207" s="858"/>
      <c r="G207" s="591" t="s">
        <v>37</v>
      </c>
      <c r="H207" s="1231">
        <v>50</v>
      </c>
      <c r="I207" s="602">
        <v>80410</v>
      </c>
      <c r="J207" s="591" t="s">
        <v>1137</v>
      </c>
      <c r="K207" s="628">
        <v>84.86</v>
      </c>
      <c r="L207" s="622" t="s">
        <v>305</v>
      </c>
      <c r="M207" s="622" t="s">
        <v>1297</v>
      </c>
      <c r="N207" s="600" t="s">
        <v>138</v>
      </c>
      <c r="O207" s="591" t="s">
        <v>57</v>
      </c>
      <c r="P207" s="685">
        <v>1200</v>
      </c>
    </row>
    <row r="208" spans="1:16" s="686" customFormat="1">
      <c r="A208" s="625">
        <v>148</v>
      </c>
      <c r="B208" s="591" t="s">
        <v>53</v>
      </c>
      <c r="C208" s="591"/>
      <c r="D208" s="1230" t="s">
        <v>2046</v>
      </c>
      <c r="E208" s="592" t="s">
        <v>1136</v>
      </c>
      <c r="F208" s="858"/>
      <c r="G208" s="591" t="s">
        <v>37</v>
      </c>
      <c r="H208" s="1231">
        <v>1</v>
      </c>
      <c r="I208" s="602">
        <v>80410</v>
      </c>
      <c r="J208" s="591" t="s">
        <v>1137</v>
      </c>
      <c r="K208" s="628">
        <v>62.36</v>
      </c>
      <c r="L208" s="622" t="s">
        <v>305</v>
      </c>
      <c r="M208" s="622" t="s">
        <v>1297</v>
      </c>
      <c r="N208" s="600" t="s">
        <v>138</v>
      </c>
      <c r="O208" s="591" t="s">
        <v>57</v>
      </c>
      <c r="P208" s="685"/>
    </row>
    <row r="209" spans="1:16" s="686" customFormat="1">
      <c r="A209" s="617">
        <v>149</v>
      </c>
      <c r="B209" s="591" t="s">
        <v>53</v>
      </c>
      <c r="C209" s="591"/>
      <c r="D209" s="1230" t="s">
        <v>2047</v>
      </c>
      <c r="E209" s="592" t="s">
        <v>1136</v>
      </c>
      <c r="F209" s="858"/>
      <c r="G209" s="591" t="s">
        <v>42</v>
      </c>
      <c r="H209" s="591">
        <v>170</v>
      </c>
      <c r="I209" s="602">
        <v>80410</v>
      </c>
      <c r="J209" s="591" t="s">
        <v>1137</v>
      </c>
      <c r="K209" s="628">
        <v>5313</v>
      </c>
      <c r="L209" s="622" t="s">
        <v>305</v>
      </c>
      <c r="M209" s="622" t="s">
        <v>1297</v>
      </c>
      <c r="N209" s="600" t="s">
        <v>138</v>
      </c>
      <c r="O209" s="591" t="s">
        <v>57</v>
      </c>
      <c r="P209" s="685"/>
    </row>
    <row r="210" spans="1:16" s="686" customFormat="1">
      <c r="A210" s="625">
        <v>150</v>
      </c>
      <c r="B210" s="591" t="s">
        <v>53</v>
      </c>
      <c r="C210" s="591"/>
      <c r="D210" s="1230" t="s">
        <v>2048</v>
      </c>
      <c r="E210" s="592" t="s">
        <v>1136</v>
      </c>
      <c r="F210" s="858"/>
      <c r="G210" s="591" t="s">
        <v>42</v>
      </c>
      <c r="H210" s="591">
        <v>271</v>
      </c>
      <c r="I210" s="602">
        <v>80410</v>
      </c>
      <c r="J210" s="591" t="s">
        <v>1137</v>
      </c>
      <c r="K210" s="628">
        <v>14964</v>
      </c>
      <c r="L210" s="622" t="s">
        <v>305</v>
      </c>
      <c r="M210" s="622" t="s">
        <v>1297</v>
      </c>
      <c r="N210" s="600" t="s">
        <v>138</v>
      </c>
      <c r="O210" s="591" t="s">
        <v>57</v>
      </c>
      <c r="P210" s="685"/>
    </row>
    <row r="211" spans="1:16" s="686" customFormat="1">
      <c r="A211" s="625">
        <v>151</v>
      </c>
      <c r="B211" s="591" t="s">
        <v>53</v>
      </c>
      <c r="C211" s="591"/>
      <c r="D211" s="1230" t="s">
        <v>2049</v>
      </c>
      <c r="E211" s="592" t="s">
        <v>1136</v>
      </c>
      <c r="F211" s="858"/>
      <c r="G211" s="591" t="s">
        <v>42</v>
      </c>
      <c r="H211" s="591">
        <v>45</v>
      </c>
      <c r="I211" s="602">
        <v>80410</v>
      </c>
      <c r="J211" s="591" t="s">
        <v>1137</v>
      </c>
      <c r="K211" s="628">
        <v>4227.75</v>
      </c>
      <c r="L211" s="622" t="s">
        <v>305</v>
      </c>
      <c r="M211" s="622" t="s">
        <v>1297</v>
      </c>
      <c r="N211" s="600" t="s">
        <v>138</v>
      </c>
      <c r="O211" s="591" t="s">
        <v>57</v>
      </c>
      <c r="P211" s="685"/>
    </row>
    <row r="212" spans="1:16" s="686" customFormat="1">
      <c r="A212" s="617">
        <v>152</v>
      </c>
      <c r="B212" s="591" t="s">
        <v>53</v>
      </c>
      <c r="C212" s="591"/>
      <c r="D212" s="1230" t="s">
        <v>2050</v>
      </c>
      <c r="E212" s="592" t="s">
        <v>1136</v>
      </c>
      <c r="F212" s="858"/>
      <c r="G212" s="591" t="s">
        <v>37</v>
      </c>
      <c r="H212" s="591">
        <v>18</v>
      </c>
      <c r="I212" s="602">
        <v>80410</v>
      </c>
      <c r="J212" s="591" t="s">
        <v>1137</v>
      </c>
      <c r="K212" s="628">
        <v>21356</v>
      </c>
      <c r="L212" s="622" t="s">
        <v>305</v>
      </c>
      <c r="M212" s="622" t="s">
        <v>1297</v>
      </c>
      <c r="N212" s="600" t="s">
        <v>138</v>
      </c>
      <c r="O212" s="591" t="s">
        <v>57</v>
      </c>
      <c r="P212" s="685"/>
    </row>
    <row r="213" spans="1:16" s="686" customFormat="1">
      <c r="A213" s="625">
        <v>154</v>
      </c>
      <c r="B213" s="591" t="s">
        <v>53</v>
      </c>
      <c r="C213" s="591"/>
      <c r="D213" s="1230" t="s">
        <v>2051</v>
      </c>
      <c r="E213" s="592" t="s">
        <v>1136</v>
      </c>
      <c r="F213" s="858"/>
      <c r="G213" s="591" t="s">
        <v>41</v>
      </c>
      <c r="H213" s="591">
        <v>700</v>
      </c>
      <c r="I213" s="602">
        <v>80410</v>
      </c>
      <c r="J213" s="591" t="s">
        <v>1137</v>
      </c>
      <c r="K213" s="628">
        <v>32627.119999999999</v>
      </c>
      <c r="L213" s="622" t="s">
        <v>305</v>
      </c>
      <c r="M213" s="622" t="s">
        <v>1297</v>
      </c>
      <c r="N213" s="600" t="s">
        <v>138</v>
      </c>
      <c r="O213" s="591" t="s">
        <v>57</v>
      </c>
      <c r="P213" s="685"/>
    </row>
    <row r="214" spans="1:16" s="686" customFormat="1">
      <c r="A214" s="617">
        <v>155</v>
      </c>
      <c r="B214" s="591" t="s">
        <v>53</v>
      </c>
      <c r="C214" s="591"/>
      <c r="D214" s="1230" t="s">
        <v>2052</v>
      </c>
      <c r="E214" s="592" t="s">
        <v>1136</v>
      </c>
      <c r="F214" s="858"/>
      <c r="G214" s="591" t="s">
        <v>41</v>
      </c>
      <c r="H214" s="591">
        <v>636</v>
      </c>
      <c r="I214" s="602">
        <v>80410</v>
      </c>
      <c r="J214" s="591" t="s">
        <v>1137</v>
      </c>
      <c r="K214" s="628">
        <v>635.59</v>
      </c>
      <c r="L214" s="622" t="s">
        <v>305</v>
      </c>
      <c r="M214" s="622" t="s">
        <v>1297</v>
      </c>
      <c r="N214" s="600" t="s">
        <v>138</v>
      </c>
      <c r="O214" s="591" t="s">
        <v>57</v>
      </c>
      <c r="P214" s="685"/>
    </row>
    <row r="215" spans="1:16" s="686" customFormat="1">
      <c r="A215" s="625">
        <v>156</v>
      </c>
      <c r="B215" s="591" t="s">
        <v>53</v>
      </c>
      <c r="C215" s="591"/>
      <c r="D215" s="1230" t="s">
        <v>1260</v>
      </c>
      <c r="E215" s="592" t="s">
        <v>1136</v>
      </c>
      <c r="F215" s="858"/>
      <c r="G215" s="591" t="s">
        <v>42</v>
      </c>
      <c r="H215" s="591">
        <v>85</v>
      </c>
      <c r="I215" s="602">
        <v>80410</v>
      </c>
      <c r="J215" s="591" t="s">
        <v>1137</v>
      </c>
      <c r="K215" s="628">
        <v>436</v>
      </c>
      <c r="L215" s="622" t="s">
        <v>305</v>
      </c>
      <c r="M215" s="622" t="s">
        <v>1297</v>
      </c>
      <c r="N215" s="600" t="s">
        <v>138</v>
      </c>
      <c r="O215" s="591" t="s">
        <v>57</v>
      </c>
      <c r="P215" s="685"/>
    </row>
    <row r="216" spans="1:16" s="686" customFormat="1">
      <c r="A216" s="625">
        <v>157</v>
      </c>
      <c r="B216" s="591" t="s">
        <v>53</v>
      </c>
      <c r="C216" s="591"/>
      <c r="D216" s="1230" t="s">
        <v>1261</v>
      </c>
      <c r="E216" s="592" t="s">
        <v>1136</v>
      </c>
      <c r="F216" s="858"/>
      <c r="G216" s="591" t="s">
        <v>42</v>
      </c>
      <c r="H216" s="591">
        <v>6</v>
      </c>
      <c r="I216" s="602">
        <v>80410</v>
      </c>
      <c r="J216" s="591" t="s">
        <v>1137</v>
      </c>
      <c r="K216" s="628">
        <v>291</v>
      </c>
      <c r="L216" s="622" t="s">
        <v>305</v>
      </c>
      <c r="M216" s="622" t="s">
        <v>1297</v>
      </c>
      <c r="N216" s="600" t="s">
        <v>138</v>
      </c>
      <c r="O216" s="591" t="s">
        <v>57</v>
      </c>
      <c r="P216" s="685"/>
    </row>
    <row r="217" spans="1:16" s="686" customFormat="1">
      <c r="A217" s="617">
        <v>158</v>
      </c>
      <c r="B217" s="591" t="s">
        <v>53</v>
      </c>
      <c r="C217" s="591"/>
      <c r="D217" s="1230" t="s">
        <v>2053</v>
      </c>
      <c r="E217" s="592" t="s">
        <v>1136</v>
      </c>
      <c r="F217" s="858"/>
      <c r="G217" s="591" t="s">
        <v>46</v>
      </c>
      <c r="H217" s="591">
        <v>4</v>
      </c>
      <c r="I217" s="602">
        <v>80410</v>
      </c>
      <c r="J217" s="591" t="s">
        <v>1137</v>
      </c>
      <c r="K217" s="628">
        <v>135</v>
      </c>
      <c r="L217" s="622" t="s">
        <v>305</v>
      </c>
      <c r="M217" s="622" t="s">
        <v>1297</v>
      </c>
      <c r="N217" s="600" t="s">
        <v>138</v>
      </c>
      <c r="O217" s="591" t="s">
        <v>57</v>
      </c>
      <c r="P217" s="685"/>
    </row>
    <row r="218" spans="1:16" s="686" customFormat="1">
      <c r="A218" s="625"/>
      <c r="B218" s="591"/>
      <c r="C218" s="613"/>
      <c r="D218" s="1111" t="s">
        <v>1314</v>
      </c>
      <c r="E218" s="1111"/>
      <c r="F218" s="1111"/>
      <c r="G218" s="1111"/>
      <c r="H218" s="1111"/>
      <c r="I218" s="1111"/>
      <c r="J218" s="617"/>
      <c r="K218" s="609">
        <f>SUM(K219:K239)</f>
        <v>61912</v>
      </c>
      <c r="L218" s="622"/>
      <c r="M218" s="622"/>
      <c r="N218" s="600"/>
      <c r="O218" s="591"/>
      <c r="P218" s="685"/>
    </row>
    <row r="219" spans="1:16" s="686" customFormat="1" ht="15">
      <c r="A219" s="617">
        <v>159</v>
      </c>
      <c r="B219" s="591" t="s">
        <v>53</v>
      </c>
      <c r="C219" s="591">
        <v>3116030</v>
      </c>
      <c r="D219" s="1230" t="s">
        <v>2054</v>
      </c>
      <c r="E219" s="592" t="s">
        <v>1136</v>
      </c>
      <c r="F219" s="591">
        <v>166</v>
      </c>
      <c r="G219" s="600" t="s">
        <v>37</v>
      </c>
      <c r="H219" s="627">
        <v>29</v>
      </c>
      <c r="I219" s="602">
        <v>80410</v>
      </c>
      <c r="J219" s="591" t="s">
        <v>1137</v>
      </c>
      <c r="K219" s="628">
        <v>3913</v>
      </c>
      <c r="L219" s="622" t="s">
        <v>305</v>
      </c>
      <c r="M219" s="622" t="s">
        <v>1297</v>
      </c>
      <c r="N219" s="600" t="s">
        <v>138</v>
      </c>
      <c r="O219" s="591" t="s">
        <v>57</v>
      </c>
      <c r="P219" s="685"/>
    </row>
    <row r="220" spans="1:16" s="686" customFormat="1" ht="15">
      <c r="A220" s="617">
        <v>160</v>
      </c>
      <c r="B220" s="591" t="s">
        <v>53</v>
      </c>
      <c r="C220" s="591"/>
      <c r="D220" s="1230" t="s">
        <v>2055</v>
      </c>
      <c r="E220" s="592" t="s">
        <v>1136</v>
      </c>
      <c r="F220" s="591"/>
      <c r="G220" s="600" t="s">
        <v>37</v>
      </c>
      <c r="H220" s="627">
        <v>5</v>
      </c>
      <c r="I220" s="602">
        <v>80410</v>
      </c>
      <c r="J220" s="591" t="s">
        <v>1137</v>
      </c>
      <c r="K220" s="628">
        <v>742</v>
      </c>
      <c r="L220" s="622" t="s">
        <v>306</v>
      </c>
      <c r="M220" s="622" t="s">
        <v>1297</v>
      </c>
      <c r="N220" s="600" t="s">
        <v>138</v>
      </c>
      <c r="O220" s="591" t="s">
        <v>57</v>
      </c>
      <c r="P220" s="685"/>
    </row>
    <row r="221" spans="1:16" s="691" customFormat="1" ht="15">
      <c r="A221" s="617">
        <v>161</v>
      </c>
      <c r="B221" s="591" t="s">
        <v>53</v>
      </c>
      <c r="C221" s="591"/>
      <c r="D221" s="1230" t="s">
        <v>2056</v>
      </c>
      <c r="E221" s="592" t="s">
        <v>1136</v>
      </c>
      <c r="F221" s="591"/>
      <c r="G221" s="600" t="s">
        <v>37</v>
      </c>
      <c r="H221" s="627">
        <v>2</v>
      </c>
      <c r="I221" s="602">
        <v>80410</v>
      </c>
      <c r="J221" s="591" t="s">
        <v>1137</v>
      </c>
      <c r="K221" s="628">
        <v>84</v>
      </c>
      <c r="L221" s="622" t="s">
        <v>306</v>
      </c>
      <c r="M221" s="622" t="s">
        <v>1297</v>
      </c>
      <c r="N221" s="600" t="s">
        <v>138</v>
      </c>
      <c r="O221" s="591" t="s">
        <v>57</v>
      </c>
      <c r="P221" s="690">
        <v>444.92</v>
      </c>
    </row>
    <row r="222" spans="1:16" s="691" customFormat="1" ht="15">
      <c r="A222" s="617">
        <v>162</v>
      </c>
      <c r="B222" s="591" t="s">
        <v>53</v>
      </c>
      <c r="C222" s="591"/>
      <c r="D222" s="1230" t="s">
        <v>2057</v>
      </c>
      <c r="E222" s="592" t="s">
        <v>1136</v>
      </c>
      <c r="F222" s="591"/>
      <c r="G222" s="600" t="s">
        <v>37</v>
      </c>
      <c r="H222" s="627">
        <v>1</v>
      </c>
      <c r="I222" s="602">
        <v>80410</v>
      </c>
      <c r="J222" s="591" t="s">
        <v>1137</v>
      </c>
      <c r="K222" s="628">
        <v>290</v>
      </c>
      <c r="L222" s="622" t="s">
        <v>306</v>
      </c>
      <c r="M222" s="622" t="s">
        <v>1297</v>
      </c>
      <c r="N222" s="600" t="s">
        <v>138</v>
      </c>
      <c r="O222" s="591" t="s">
        <v>57</v>
      </c>
      <c r="P222" s="690">
        <v>222.46</v>
      </c>
    </row>
    <row r="223" spans="1:16" s="686" customFormat="1" ht="15">
      <c r="A223" s="617">
        <v>163</v>
      </c>
      <c r="B223" s="591" t="s">
        <v>53</v>
      </c>
      <c r="C223" s="591"/>
      <c r="D223" s="1230" t="s">
        <v>2058</v>
      </c>
      <c r="E223" s="592" t="s">
        <v>1136</v>
      </c>
      <c r="F223" s="591"/>
      <c r="G223" s="600" t="s">
        <v>37</v>
      </c>
      <c r="H223" s="627">
        <v>1</v>
      </c>
      <c r="I223" s="602">
        <v>80410</v>
      </c>
      <c r="J223" s="591" t="s">
        <v>1137</v>
      </c>
      <c r="K223" s="628">
        <v>80</v>
      </c>
      <c r="L223" s="622" t="s">
        <v>306</v>
      </c>
      <c r="M223" s="622" t="s">
        <v>1297</v>
      </c>
      <c r="N223" s="600" t="s">
        <v>138</v>
      </c>
      <c r="O223" s="591" t="s">
        <v>57</v>
      </c>
      <c r="P223" s="685">
        <v>130</v>
      </c>
    </row>
    <row r="224" spans="1:16" s="686" customFormat="1" ht="15">
      <c r="A224" s="617">
        <v>164</v>
      </c>
      <c r="B224" s="591" t="s">
        <v>53</v>
      </c>
      <c r="C224" s="591"/>
      <c r="D224" s="1230" t="s">
        <v>2059</v>
      </c>
      <c r="E224" s="592" t="s">
        <v>1136</v>
      </c>
      <c r="F224" s="591"/>
      <c r="G224" s="600" t="s">
        <v>42</v>
      </c>
      <c r="H224" s="627">
        <v>15</v>
      </c>
      <c r="I224" s="602">
        <v>80410</v>
      </c>
      <c r="J224" s="591" t="s">
        <v>1137</v>
      </c>
      <c r="K224" s="628">
        <v>3980</v>
      </c>
      <c r="L224" s="622" t="s">
        <v>306</v>
      </c>
      <c r="M224" s="622" t="s">
        <v>1297</v>
      </c>
      <c r="N224" s="600" t="s">
        <v>138</v>
      </c>
      <c r="O224" s="591" t="s">
        <v>57</v>
      </c>
      <c r="P224" s="685"/>
    </row>
    <row r="225" spans="1:16" s="686" customFormat="1" ht="15">
      <c r="A225" s="617">
        <v>165</v>
      </c>
      <c r="B225" s="591" t="s">
        <v>53</v>
      </c>
      <c r="C225" s="591"/>
      <c r="D225" s="1230" t="s">
        <v>2060</v>
      </c>
      <c r="E225" s="592" t="s">
        <v>1136</v>
      </c>
      <c r="F225" s="591"/>
      <c r="G225" s="600" t="s">
        <v>42</v>
      </c>
      <c r="H225" s="627">
        <v>25</v>
      </c>
      <c r="I225" s="602">
        <v>80410</v>
      </c>
      <c r="J225" s="591" t="s">
        <v>1137</v>
      </c>
      <c r="K225" s="628">
        <v>745</v>
      </c>
      <c r="L225" s="622" t="s">
        <v>306</v>
      </c>
      <c r="M225" s="622" t="s">
        <v>1297</v>
      </c>
      <c r="N225" s="600" t="s">
        <v>138</v>
      </c>
      <c r="O225" s="591" t="s">
        <v>57</v>
      </c>
      <c r="P225" s="685">
        <v>2200</v>
      </c>
    </row>
    <row r="226" spans="1:16" s="686" customFormat="1" ht="15">
      <c r="A226" s="617">
        <v>166</v>
      </c>
      <c r="B226" s="591" t="s">
        <v>53</v>
      </c>
      <c r="C226" s="591"/>
      <c r="D226" s="1230" t="s">
        <v>2061</v>
      </c>
      <c r="E226" s="592" t="s">
        <v>1136</v>
      </c>
      <c r="F226" s="591"/>
      <c r="G226" s="600" t="s">
        <v>46</v>
      </c>
      <c r="H226" s="627">
        <v>1</v>
      </c>
      <c r="I226" s="602">
        <v>80410</v>
      </c>
      <c r="J226" s="591" t="s">
        <v>1137</v>
      </c>
      <c r="K226" s="628">
        <v>101</v>
      </c>
      <c r="L226" s="622" t="s">
        <v>306</v>
      </c>
      <c r="M226" s="622" t="s">
        <v>1297</v>
      </c>
      <c r="N226" s="600" t="s">
        <v>138</v>
      </c>
      <c r="O226" s="591" t="s">
        <v>57</v>
      </c>
      <c r="P226" s="685"/>
    </row>
    <row r="227" spans="1:16" s="686" customFormat="1" ht="15">
      <c r="A227" s="617">
        <v>167</v>
      </c>
      <c r="B227" s="591" t="s">
        <v>53</v>
      </c>
      <c r="C227" s="591"/>
      <c r="D227" s="1230" t="s">
        <v>2062</v>
      </c>
      <c r="E227" s="592" t="s">
        <v>1136</v>
      </c>
      <c r="F227" s="591"/>
      <c r="G227" s="600" t="s">
        <v>46</v>
      </c>
      <c r="H227" s="627">
        <v>1</v>
      </c>
      <c r="I227" s="602">
        <v>80410</v>
      </c>
      <c r="J227" s="591" t="s">
        <v>1137</v>
      </c>
      <c r="K227" s="628">
        <v>157</v>
      </c>
      <c r="L227" s="622" t="s">
        <v>306</v>
      </c>
      <c r="M227" s="622" t="s">
        <v>1297</v>
      </c>
      <c r="N227" s="600" t="s">
        <v>138</v>
      </c>
      <c r="O227" s="591" t="s">
        <v>57</v>
      </c>
      <c r="P227" s="685">
        <v>14</v>
      </c>
    </row>
    <row r="228" spans="1:16" s="686" customFormat="1" ht="15">
      <c r="A228" s="617">
        <v>168</v>
      </c>
      <c r="B228" s="591" t="s">
        <v>53</v>
      </c>
      <c r="C228" s="591"/>
      <c r="D228" s="1230" t="s">
        <v>2063</v>
      </c>
      <c r="E228" s="592" t="s">
        <v>1136</v>
      </c>
      <c r="F228" s="591"/>
      <c r="G228" s="600" t="s">
        <v>42</v>
      </c>
      <c r="H228" s="627">
        <v>5</v>
      </c>
      <c r="I228" s="602">
        <v>80410</v>
      </c>
      <c r="J228" s="591" t="s">
        <v>1137</v>
      </c>
      <c r="K228" s="628">
        <v>60</v>
      </c>
      <c r="L228" s="622" t="s">
        <v>306</v>
      </c>
      <c r="M228" s="622" t="s">
        <v>1297</v>
      </c>
      <c r="N228" s="600" t="s">
        <v>138</v>
      </c>
      <c r="O228" s="591" t="s">
        <v>57</v>
      </c>
      <c r="P228" s="685">
        <v>640</v>
      </c>
    </row>
    <row r="229" spans="1:16" s="691" customFormat="1" ht="15">
      <c r="A229" s="617">
        <v>169</v>
      </c>
      <c r="B229" s="591" t="s">
        <v>53</v>
      </c>
      <c r="C229" s="591"/>
      <c r="D229" s="1230" t="s">
        <v>2064</v>
      </c>
      <c r="E229" s="592" t="s">
        <v>1136</v>
      </c>
      <c r="F229" s="591"/>
      <c r="G229" s="600" t="s">
        <v>42</v>
      </c>
      <c r="H229" s="627">
        <v>62</v>
      </c>
      <c r="I229" s="602">
        <v>80410</v>
      </c>
      <c r="J229" s="591" t="s">
        <v>1137</v>
      </c>
      <c r="K229" s="628">
        <v>756</v>
      </c>
      <c r="L229" s="622" t="s">
        <v>306</v>
      </c>
      <c r="M229" s="622" t="s">
        <v>1297</v>
      </c>
      <c r="N229" s="600" t="s">
        <v>138</v>
      </c>
      <c r="O229" s="591" t="s">
        <v>57</v>
      </c>
      <c r="P229" s="642">
        <v>46</v>
      </c>
    </row>
    <row r="230" spans="1:16" s="686" customFormat="1" ht="15">
      <c r="A230" s="617">
        <v>170</v>
      </c>
      <c r="B230" s="591" t="s">
        <v>53</v>
      </c>
      <c r="C230" s="591"/>
      <c r="D230" s="1230" t="s">
        <v>2065</v>
      </c>
      <c r="E230" s="592" t="s">
        <v>1136</v>
      </c>
      <c r="F230" s="591"/>
      <c r="G230" s="600" t="s">
        <v>42</v>
      </c>
      <c r="H230" s="627">
        <v>1780</v>
      </c>
      <c r="I230" s="602">
        <v>80410</v>
      </c>
      <c r="J230" s="591" t="s">
        <v>1137</v>
      </c>
      <c r="K230" s="628">
        <v>2173</v>
      </c>
      <c r="L230" s="622" t="s">
        <v>306</v>
      </c>
      <c r="M230" s="622" t="s">
        <v>1297</v>
      </c>
      <c r="N230" s="600" t="s">
        <v>138</v>
      </c>
      <c r="O230" s="591" t="s">
        <v>57</v>
      </c>
      <c r="P230" s="685">
        <v>6200</v>
      </c>
    </row>
    <row r="231" spans="1:16" s="686" customFormat="1" ht="15">
      <c r="A231" s="617">
        <v>171</v>
      </c>
      <c r="B231" s="591" t="s">
        <v>53</v>
      </c>
      <c r="C231" s="591"/>
      <c r="D231" s="1230" t="s">
        <v>2066</v>
      </c>
      <c r="E231" s="592" t="s">
        <v>1136</v>
      </c>
      <c r="F231" s="591"/>
      <c r="G231" s="600" t="s">
        <v>46</v>
      </c>
      <c r="H231" s="627">
        <v>8</v>
      </c>
      <c r="I231" s="602">
        <v>80410</v>
      </c>
      <c r="J231" s="591" t="s">
        <v>1137</v>
      </c>
      <c r="K231" s="628">
        <v>154</v>
      </c>
      <c r="L231" s="622" t="s">
        <v>306</v>
      </c>
      <c r="M231" s="622" t="s">
        <v>1297</v>
      </c>
      <c r="N231" s="600" t="s">
        <v>138</v>
      </c>
      <c r="O231" s="591" t="s">
        <v>57</v>
      </c>
      <c r="P231" s="685">
        <v>30</v>
      </c>
    </row>
    <row r="232" spans="1:16" ht="15.75" customHeight="1">
      <c r="A232" s="617">
        <v>172</v>
      </c>
      <c r="B232" s="591" t="s">
        <v>53</v>
      </c>
      <c r="C232" s="591"/>
      <c r="D232" s="1230" t="s">
        <v>2067</v>
      </c>
      <c r="E232" s="592" t="s">
        <v>1136</v>
      </c>
      <c r="F232" s="591"/>
      <c r="G232" s="600" t="s">
        <v>46</v>
      </c>
      <c r="H232" s="627">
        <v>1</v>
      </c>
      <c r="I232" s="602">
        <v>80410</v>
      </c>
      <c r="J232" s="591" t="s">
        <v>1137</v>
      </c>
      <c r="K232" s="628">
        <v>1369</v>
      </c>
      <c r="L232" s="622" t="s">
        <v>306</v>
      </c>
      <c r="M232" s="622" t="s">
        <v>1297</v>
      </c>
      <c r="N232" s="600" t="s">
        <v>138</v>
      </c>
      <c r="O232" s="591" t="s">
        <v>57</v>
      </c>
      <c r="P232" s="610"/>
    </row>
    <row r="233" spans="1:16" ht="15">
      <c r="A233" s="617">
        <v>173</v>
      </c>
      <c r="B233" s="591" t="s">
        <v>53</v>
      </c>
      <c r="C233" s="591"/>
      <c r="D233" s="1230" t="s">
        <v>2068</v>
      </c>
      <c r="E233" s="592" t="s">
        <v>1136</v>
      </c>
      <c r="F233" s="591"/>
      <c r="G233" s="600" t="s">
        <v>40</v>
      </c>
      <c r="H233" s="627">
        <v>130</v>
      </c>
      <c r="I233" s="602">
        <v>80410</v>
      </c>
      <c r="J233" s="591" t="s">
        <v>1137</v>
      </c>
      <c r="K233" s="628">
        <v>27300</v>
      </c>
      <c r="L233" s="622" t="s">
        <v>306</v>
      </c>
      <c r="M233" s="622" t="s">
        <v>1297</v>
      </c>
      <c r="N233" s="600" t="s">
        <v>138</v>
      </c>
      <c r="O233" s="591" t="s">
        <v>57</v>
      </c>
      <c r="P233" s="610">
        <v>2.85</v>
      </c>
    </row>
    <row r="234" spans="1:16" ht="15">
      <c r="A234" s="617">
        <v>174</v>
      </c>
      <c r="B234" s="591" t="s">
        <v>53</v>
      </c>
      <c r="C234" s="591"/>
      <c r="D234" s="1230" t="s">
        <v>2069</v>
      </c>
      <c r="E234" s="592" t="s">
        <v>1136</v>
      </c>
      <c r="F234" s="591"/>
      <c r="G234" s="1232" t="s">
        <v>41</v>
      </c>
      <c r="H234" s="627">
        <v>50</v>
      </c>
      <c r="I234" s="602">
        <v>80410</v>
      </c>
      <c r="J234" s="591" t="s">
        <v>1137</v>
      </c>
      <c r="K234" s="628">
        <v>2246</v>
      </c>
      <c r="L234" s="622" t="s">
        <v>306</v>
      </c>
      <c r="M234" s="622" t="s">
        <v>1297</v>
      </c>
      <c r="N234" s="600" t="s">
        <v>138</v>
      </c>
      <c r="O234" s="591" t="s">
        <v>57</v>
      </c>
      <c r="P234" s="610">
        <v>28</v>
      </c>
    </row>
    <row r="235" spans="1:16" s="686" customFormat="1" ht="15">
      <c r="A235" s="617">
        <v>175</v>
      </c>
      <c r="B235" s="591" t="s">
        <v>53</v>
      </c>
      <c r="C235" s="591"/>
      <c r="D235" s="1230" t="s">
        <v>2070</v>
      </c>
      <c r="E235" s="592" t="s">
        <v>1136</v>
      </c>
      <c r="F235" s="591"/>
      <c r="G235" s="1232" t="s">
        <v>41</v>
      </c>
      <c r="H235" s="627">
        <v>4</v>
      </c>
      <c r="I235" s="602">
        <v>80410</v>
      </c>
      <c r="J235" s="591" t="s">
        <v>1137</v>
      </c>
      <c r="K235" s="628">
        <v>572</v>
      </c>
      <c r="L235" s="622" t="s">
        <v>306</v>
      </c>
      <c r="M235" s="622" t="s">
        <v>1297</v>
      </c>
      <c r="N235" s="600" t="s">
        <v>138</v>
      </c>
      <c r="O235" s="591" t="s">
        <v>57</v>
      </c>
      <c r="P235" s="685">
        <v>5.55</v>
      </c>
    </row>
    <row r="236" spans="1:16" s="686" customFormat="1" ht="15">
      <c r="A236" s="617">
        <v>176</v>
      </c>
      <c r="B236" s="591" t="s">
        <v>53</v>
      </c>
      <c r="C236" s="591"/>
      <c r="D236" s="1233" t="s">
        <v>2071</v>
      </c>
      <c r="E236" s="592" t="s">
        <v>1136</v>
      </c>
      <c r="F236" s="591"/>
      <c r="G236" s="600"/>
      <c r="H236" s="627"/>
      <c r="I236" s="602">
        <v>80410</v>
      </c>
      <c r="J236" s="591" t="s">
        <v>1137</v>
      </c>
      <c r="K236" s="628">
        <v>3040</v>
      </c>
      <c r="L236" s="622" t="s">
        <v>306</v>
      </c>
      <c r="M236" s="622" t="s">
        <v>1297</v>
      </c>
      <c r="N236" s="600" t="s">
        <v>138</v>
      </c>
      <c r="O236" s="591" t="s">
        <v>57</v>
      </c>
      <c r="P236" s="685">
        <v>12.34</v>
      </c>
    </row>
    <row r="237" spans="1:16" s="686" customFormat="1" ht="15">
      <c r="A237" s="617">
        <v>177</v>
      </c>
      <c r="B237" s="591" t="s">
        <v>53</v>
      </c>
      <c r="C237" s="591"/>
      <c r="D237" s="1230" t="s">
        <v>2072</v>
      </c>
      <c r="E237" s="592" t="s">
        <v>1136</v>
      </c>
      <c r="F237" s="591"/>
      <c r="G237" s="600" t="s">
        <v>46</v>
      </c>
      <c r="H237" s="627">
        <v>4</v>
      </c>
      <c r="I237" s="602">
        <v>80410</v>
      </c>
      <c r="J237" s="591" t="s">
        <v>1137</v>
      </c>
      <c r="K237" s="628">
        <v>1735</v>
      </c>
      <c r="L237" s="622" t="s">
        <v>306</v>
      </c>
      <c r="M237" s="622" t="s">
        <v>1297</v>
      </c>
      <c r="N237" s="600" t="s">
        <v>138</v>
      </c>
      <c r="O237" s="591" t="s">
        <v>57</v>
      </c>
      <c r="P237" s="685">
        <v>32</v>
      </c>
    </row>
    <row r="238" spans="1:16" s="686" customFormat="1" ht="15">
      <c r="A238" s="617">
        <v>178</v>
      </c>
      <c r="B238" s="591" t="s">
        <v>53</v>
      </c>
      <c r="C238" s="591"/>
      <c r="D238" s="1230" t="s">
        <v>2073</v>
      </c>
      <c r="E238" s="592" t="s">
        <v>1136</v>
      </c>
      <c r="F238" s="591"/>
      <c r="G238" s="600" t="s">
        <v>46</v>
      </c>
      <c r="H238" s="627">
        <v>190</v>
      </c>
      <c r="I238" s="602">
        <v>80410</v>
      </c>
      <c r="J238" s="591" t="s">
        <v>1137</v>
      </c>
      <c r="K238" s="628">
        <v>3420</v>
      </c>
      <c r="L238" s="622" t="s">
        <v>306</v>
      </c>
      <c r="M238" s="622" t="s">
        <v>1297</v>
      </c>
      <c r="N238" s="600" t="s">
        <v>138</v>
      </c>
      <c r="O238" s="591" t="s">
        <v>57</v>
      </c>
      <c r="P238" s="685">
        <v>400</v>
      </c>
    </row>
    <row r="239" spans="1:16" s="686" customFormat="1" ht="15">
      <c r="A239" s="617">
        <v>179</v>
      </c>
      <c r="B239" s="591" t="s">
        <v>53</v>
      </c>
      <c r="C239" s="591"/>
      <c r="D239" s="1230" t="s">
        <v>2074</v>
      </c>
      <c r="E239" s="592" t="s">
        <v>1136</v>
      </c>
      <c r="F239" s="591"/>
      <c r="G239" s="600" t="s">
        <v>46</v>
      </c>
      <c r="H239" s="627">
        <v>1</v>
      </c>
      <c r="I239" s="602">
        <v>80410</v>
      </c>
      <c r="J239" s="591" t="s">
        <v>1137</v>
      </c>
      <c r="K239" s="628">
        <v>8995</v>
      </c>
      <c r="L239" s="622" t="s">
        <v>306</v>
      </c>
      <c r="M239" s="622" t="s">
        <v>1297</v>
      </c>
      <c r="N239" s="600" t="s">
        <v>138</v>
      </c>
      <c r="O239" s="591" t="s">
        <v>57</v>
      </c>
      <c r="P239" s="685">
        <v>55</v>
      </c>
    </row>
    <row r="240" spans="1:16" s="686" customFormat="1">
      <c r="A240" s="617"/>
      <c r="B240" s="591"/>
      <c r="C240" s="613"/>
      <c r="D240" s="1108" t="s">
        <v>1325</v>
      </c>
      <c r="E240" s="1109"/>
      <c r="F240" s="1109"/>
      <c r="G240" s="1109"/>
      <c r="H240" s="1109"/>
      <c r="I240" s="1110"/>
      <c r="J240" s="617"/>
      <c r="K240" s="609">
        <f>K241+K242</f>
        <v>579881</v>
      </c>
      <c r="L240" s="622"/>
      <c r="M240" s="622"/>
      <c r="N240" s="600"/>
      <c r="O240" s="600"/>
      <c r="P240" s="685">
        <v>65</v>
      </c>
    </row>
    <row r="241" spans="1:16" s="686" customFormat="1" ht="15">
      <c r="A241" s="617">
        <v>180</v>
      </c>
      <c r="B241" s="591" t="s">
        <v>53</v>
      </c>
      <c r="C241" s="591">
        <v>3130000</v>
      </c>
      <c r="D241" s="614" t="s">
        <v>1206</v>
      </c>
      <c r="E241" s="592" t="s">
        <v>1136</v>
      </c>
      <c r="F241" s="591">
        <v>166</v>
      </c>
      <c r="G241" s="600" t="s">
        <v>41</v>
      </c>
      <c r="H241" s="608">
        <v>466</v>
      </c>
      <c r="I241" s="602">
        <v>80410</v>
      </c>
      <c r="J241" s="591" t="s">
        <v>1137</v>
      </c>
      <c r="K241" s="628">
        <v>139200</v>
      </c>
      <c r="L241" s="622" t="s">
        <v>305</v>
      </c>
      <c r="M241" s="622" t="s">
        <v>306</v>
      </c>
      <c r="N241" s="859" t="s">
        <v>2075</v>
      </c>
      <c r="O241" s="591"/>
      <c r="P241" s="685"/>
    </row>
    <row r="242" spans="1:16" s="686" customFormat="1">
      <c r="A242" s="617"/>
      <c r="B242" s="591"/>
      <c r="C242" s="591"/>
      <c r="D242" s="623" t="s">
        <v>1207</v>
      </c>
      <c r="E242" s="592"/>
      <c r="F242" s="591"/>
      <c r="G242" s="621"/>
      <c r="H242" s="608"/>
      <c r="I242" s="602"/>
      <c r="J242" s="591"/>
      <c r="K242" s="609">
        <f>SUM(K243:K250)</f>
        <v>440681</v>
      </c>
      <c r="L242" s="622"/>
      <c r="M242" s="622"/>
      <c r="N242" s="859"/>
      <c r="O242" s="591"/>
      <c r="P242" s="685">
        <v>726</v>
      </c>
    </row>
    <row r="243" spans="1:16" s="686" customFormat="1" ht="15">
      <c r="A243" s="617">
        <v>181</v>
      </c>
      <c r="B243" s="591" t="s">
        <v>53</v>
      </c>
      <c r="C243" s="613"/>
      <c r="D243" s="1234" t="s">
        <v>2076</v>
      </c>
      <c r="E243" s="592" t="s">
        <v>1136</v>
      </c>
      <c r="F243" s="591">
        <v>166</v>
      </c>
      <c r="G243" s="600" t="s">
        <v>41</v>
      </c>
      <c r="H243" s="608">
        <v>30.8</v>
      </c>
      <c r="I243" s="602">
        <v>80410</v>
      </c>
      <c r="J243" s="591" t="s">
        <v>1137</v>
      </c>
      <c r="K243" s="628">
        <v>4587</v>
      </c>
      <c r="L243" s="622" t="s">
        <v>305</v>
      </c>
      <c r="M243" s="622" t="s">
        <v>1297</v>
      </c>
      <c r="N243" s="859" t="s">
        <v>56</v>
      </c>
      <c r="O243" s="591" t="s">
        <v>57</v>
      </c>
      <c r="P243" s="685">
        <v>22</v>
      </c>
    </row>
    <row r="244" spans="1:16" s="691" customFormat="1" ht="15">
      <c r="A244" s="617">
        <v>182</v>
      </c>
      <c r="B244" s="591" t="s">
        <v>53</v>
      </c>
      <c r="C244" s="613"/>
      <c r="D244" s="1234" t="s">
        <v>2077</v>
      </c>
      <c r="E244" s="592" t="s">
        <v>1136</v>
      </c>
      <c r="F244" s="591">
        <v>166</v>
      </c>
      <c r="G244" s="600" t="s">
        <v>41</v>
      </c>
      <c r="H244" s="608">
        <v>68</v>
      </c>
      <c r="I244" s="602">
        <v>80410</v>
      </c>
      <c r="J244" s="591" t="s">
        <v>1137</v>
      </c>
      <c r="K244" s="628">
        <v>823</v>
      </c>
      <c r="L244" s="622" t="s">
        <v>305</v>
      </c>
      <c r="M244" s="622" t="s">
        <v>1297</v>
      </c>
      <c r="N244" s="859" t="s">
        <v>56</v>
      </c>
      <c r="O244" s="591" t="s">
        <v>57</v>
      </c>
      <c r="P244" s="685">
        <v>159</v>
      </c>
    </row>
    <row r="245" spans="1:16" s="686" customFormat="1" ht="15">
      <c r="A245" s="617">
        <v>183</v>
      </c>
      <c r="B245" s="591" t="s">
        <v>53</v>
      </c>
      <c r="C245" s="613"/>
      <c r="D245" s="1234" t="s">
        <v>2078</v>
      </c>
      <c r="E245" s="592" t="s">
        <v>1136</v>
      </c>
      <c r="F245" s="591">
        <v>166</v>
      </c>
      <c r="G245" s="600" t="s">
        <v>41</v>
      </c>
      <c r="H245" s="608">
        <v>40</v>
      </c>
      <c r="I245" s="602">
        <v>80410</v>
      </c>
      <c r="J245" s="591" t="s">
        <v>1137</v>
      </c>
      <c r="K245" s="628">
        <v>10529</v>
      </c>
      <c r="L245" s="622" t="s">
        <v>305</v>
      </c>
      <c r="M245" s="622" t="s">
        <v>1297</v>
      </c>
      <c r="N245" s="859" t="s">
        <v>56</v>
      </c>
      <c r="O245" s="591" t="s">
        <v>57</v>
      </c>
      <c r="P245" s="685">
        <v>600</v>
      </c>
    </row>
    <row r="246" spans="1:16" s="686" customFormat="1" ht="15">
      <c r="A246" s="617">
        <v>184</v>
      </c>
      <c r="B246" s="591" t="s">
        <v>53</v>
      </c>
      <c r="C246" s="613"/>
      <c r="D246" s="620" t="s">
        <v>1222</v>
      </c>
      <c r="E246" s="592" t="s">
        <v>1136</v>
      </c>
      <c r="F246" s="591">
        <v>796</v>
      </c>
      <c r="G246" s="600" t="s">
        <v>37</v>
      </c>
      <c r="H246" s="608">
        <v>3500</v>
      </c>
      <c r="I246" s="602">
        <v>80410</v>
      </c>
      <c r="J246" s="591" t="s">
        <v>1137</v>
      </c>
      <c r="K246" s="628">
        <v>16965</v>
      </c>
      <c r="L246" s="622" t="s">
        <v>305</v>
      </c>
      <c r="M246" s="622" t="s">
        <v>1297</v>
      </c>
      <c r="N246" s="859" t="s">
        <v>56</v>
      </c>
      <c r="O246" s="591" t="s">
        <v>57</v>
      </c>
      <c r="P246" s="685">
        <v>11631</v>
      </c>
    </row>
    <row r="247" spans="1:16" s="588" customFormat="1" ht="15">
      <c r="A247" s="617">
        <v>185</v>
      </c>
      <c r="B247" s="591" t="s">
        <v>53</v>
      </c>
      <c r="C247" s="613"/>
      <c r="D247" s="620" t="s">
        <v>1226</v>
      </c>
      <c r="E247" s="592" t="s">
        <v>1136</v>
      </c>
      <c r="F247" s="606" t="s">
        <v>54</v>
      </c>
      <c r="G247" s="600" t="s">
        <v>37</v>
      </c>
      <c r="H247" s="608">
        <v>76</v>
      </c>
      <c r="I247" s="602">
        <v>80410</v>
      </c>
      <c r="J247" s="591" t="s">
        <v>1137</v>
      </c>
      <c r="K247" s="628">
        <v>15700</v>
      </c>
      <c r="L247" s="622" t="s">
        <v>305</v>
      </c>
      <c r="M247" s="622" t="s">
        <v>1297</v>
      </c>
      <c r="N247" s="859" t="s">
        <v>56</v>
      </c>
      <c r="O247" s="591" t="s">
        <v>57</v>
      </c>
      <c r="P247" s="604">
        <v>21000</v>
      </c>
    </row>
    <row r="248" spans="1:16" ht="15">
      <c r="A248" s="617">
        <v>186</v>
      </c>
      <c r="B248" s="591" t="s">
        <v>53</v>
      </c>
      <c r="C248" s="1235"/>
      <c r="D248" s="1234" t="s">
        <v>2079</v>
      </c>
      <c r="E248" s="592" t="s">
        <v>1136</v>
      </c>
      <c r="F248" s="606" t="s">
        <v>54</v>
      </c>
      <c r="G248" s="1236" t="s">
        <v>41</v>
      </c>
      <c r="H248" s="1236">
        <v>2.1</v>
      </c>
      <c r="I248" s="602">
        <v>80410</v>
      </c>
      <c r="J248" s="591" t="s">
        <v>1137</v>
      </c>
      <c r="K248" s="628">
        <v>195</v>
      </c>
      <c r="L248" s="622" t="s">
        <v>305</v>
      </c>
      <c r="M248" s="622" t="s">
        <v>1297</v>
      </c>
      <c r="N248" s="859" t="s">
        <v>56</v>
      </c>
      <c r="O248" s="591" t="s">
        <v>57</v>
      </c>
      <c r="P248" s="610">
        <v>49</v>
      </c>
    </row>
    <row r="249" spans="1:16" ht="15">
      <c r="A249" s="617">
        <v>187</v>
      </c>
      <c r="B249" s="591" t="s">
        <v>53</v>
      </c>
      <c r="C249" s="591">
        <v>3131010</v>
      </c>
      <c r="D249" s="616" t="s">
        <v>1189</v>
      </c>
      <c r="E249" s="592" t="s">
        <v>1136</v>
      </c>
      <c r="F249" s="606" t="s">
        <v>54</v>
      </c>
      <c r="G249" s="600" t="s">
        <v>42</v>
      </c>
      <c r="H249" s="601">
        <v>1122</v>
      </c>
      <c r="I249" s="602">
        <v>80410</v>
      </c>
      <c r="J249" s="591" t="s">
        <v>1137</v>
      </c>
      <c r="K249" s="628">
        <v>29882</v>
      </c>
      <c r="L249" s="622" t="s">
        <v>305</v>
      </c>
      <c r="M249" s="622" t="s">
        <v>1297</v>
      </c>
      <c r="N249" s="859" t="s">
        <v>56</v>
      </c>
      <c r="O249" s="591" t="s">
        <v>57</v>
      </c>
      <c r="P249" s="610">
        <v>52.5</v>
      </c>
    </row>
    <row r="250" spans="1:16" ht="15">
      <c r="A250" s="617">
        <v>188</v>
      </c>
      <c r="B250" s="591" t="s">
        <v>53</v>
      </c>
      <c r="C250" s="591">
        <v>2911180</v>
      </c>
      <c r="D250" s="614" t="s">
        <v>1228</v>
      </c>
      <c r="E250" s="592" t="s">
        <v>1136</v>
      </c>
      <c r="F250" s="591">
        <v>796</v>
      </c>
      <c r="G250" s="600" t="s">
        <v>37</v>
      </c>
      <c r="H250" s="608">
        <v>56</v>
      </c>
      <c r="I250" s="602">
        <v>80410</v>
      </c>
      <c r="J250" s="591" t="s">
        <v>1137</v>
      </c>
      <c r="K250" s="628">
        <v>362000</v>
      </c>
      <c r="L250" s="622" t="s">
        <v>305</v>
      </c>
      <c r="M250" s="622" t="s">
        <v>1297</v>
      </c>
      <c r="N250" s="859" t="s">
        <v>56</v>
      </c>
      <c r="O250" s="591" t="s">
        <v>57</v>
      </c>
      <c r="P250" s="610">
        <v>130</v>
      </c>
    </row>
    <row r="251" spans="1:16">
      <c r="A251" s="617"/>
      <c r="B251" s="591"/>
      <c r="C251" s="591"/>
      <c r="D251" s="623" t="s">
        <v>2080</v>
      </c>
      <c r="E251" s="592"/>
      <c r="F251" s="591"/>
      <c r="G251" s="621"/>
      <c r="H251" s="654"/>
      <c r="I251" s="602"/>
      <c r="J251" s="591"/>
      <c r="K251" s="609">
        <f>SUM(K252:K263)</f>
        <v>23962</v>
      </c>
      <c r="L251" s="622"/>
      <c r="M251" s="622"/>
      <c r="N251" s="595"/>
      <c r="O251" s="591"/>
      <c r="P251" s="610">
        <v>650</v>
      </c>
    </row>
    <row r="252" spans="1:16" ht="15">
      <c r="A252" s="617">
        <v>189</v>
      </c>
      <c r="B252" s="591" t="s">
        <v>53</v>
      </c>
      <c r="C252" s="591"/>
      <c r="D252" s="1233" t="s">
        <v>2081</v>
      </c>
      <c r="E252" s="592" t="s">
        <v>1136</v>
      </c>
      <c r="F252" s="591">
        <v>796</v>
      </c>
      <c r="G252" s="621" t="s">
        <v>37</v>
      </c>
      <c r="H252" s="613">
        <v>10</v>
      </c>
      <c r="I252" s="602">
        <v>80410</v>
      </c>
      <c r="J252" s="591" t="s">
        <v>1137</v>
      </c>
      <c r="K252" s="628">
        <v>1749</v>
      </c>
      <c r="L252" s="622" t="s">
        <v>1297</v>
      </c>
      <c r="M252" s="622" t="s">
        <v>1297</v>
      </c>
      <c r="N252" s="859" t="s">
        <v>56</v>
      </c>
      <c r="O252" s="591" t="s">
        <v>57</v>
      </c>
      <c r="P252" s="610">
        <v>1285</v>
      </c>
    </row>
    <row r="253" spans="1:16" ht="15">
      <c r="A253" s="617">
        <v>190</v>
      </c>
      <c r="B253" s="591" t="s">
        <v>53</v>
      </c>
      <c r="C253" s="591"/>
      <c r="D253" s="1233" t="s">
        <v>2082</v>
      </c>
      <c r="E253" s="592" t="s">
        <v>1136</v>
      </c>
      <c r="F253" s="591">
        <v>796</v>
      </c>
      <c r="G253" s="621" t="s">
        <v>37</v>
      </c>
      <c r="H253" s="613">
        <v>5</v>
      </c>
      <c r="I253" s="602">
        <v>80410</v>
      </c>
      <c r="J253" s="591" t="s">
        <v>1137</v>
      </c>
      <c r="K253" s="628">
        <f>876+408</f>
        <v>1284</v>
      </c>
      <c r="L253" s="622" t="s">
        <v>1297</v>
      </c>
      <c r="M253" s="622" t="s">
        <v>1297</v>
      </c>
      <c r="N253" s="859" t="s">
        <v>56</v>
      </c>
      <c r="O253" s="591" t="s">
        <v>57</v>
      </c>
      <c r="P253" s="610">
        <v>30</v>
      </c>
    </row>
    <row r="254" spans="1:16" ht="15">
      <c r="A254" s="617">
        <v>191</v>
      </c>
      <c r="B254" s="591" t="s">
        <v>53</v>
      </c>
      <c r="C254" s="591"/>
      <c r="D254" s="1233" t="s">
        <v>2083</v>
      </c>
      <c r="E254" s="592" t="s">
        <v>1136</v>
      </c>
      <c r="F254" s="591">
        <v>796</v>
      </c>
      <c r="G254" s="621" t="s">
        <v>37</v>
      </c>
      <c r="H254" s="613">
        <v>1</v>
      </c>
      <c r="I254" s="602">
        <v>80410</v>
      </c>
      <c r="J254" s="591" t="s">
        <v>1137</v>
      </c>
      <c r="K254" s="628">
        <v>162</v>
      </c>
      <c r="L254" s="622" t="s">
        <v>1297</v>
      </c>
      <c r="M254" s="622" t="s">
        <v>1297</v>
      </c>
      <c r="N254" s="859" t="s">
        <v>56</v>
      </c>
      <c r="O254" s="591" t="s">
        <v>57</v>
      </c>
      <c r="P254" s="610">
        <v>320</v>
      </c>
    </row>
    <row r="255" spans="1:16" ht="15.75" customHeight="1">
      <c r="A255" s="617">
        <v>192</v>
      </c>
      <c r="B255" s="591" t="s">
        <v>53</v>
      </c>
      <c r="C255" s="591"/>
      <c r="D255" s="1233" t="s">
        <v>2084</v>
      </c>
      <c r="E255" s="592" t="s">
        <v>1136</v>
      </c>
      <c r="F255" s="591">
        <v>796</v>
      </c>
      <c r="G255" s="621" t="s">
        <v>37</v>
      </c>
      <c r="H255" s="613">
        <f>1+1</f>
        <v>2</v>
      </c>
      <c r="I255" s="602">
        <v>80410</v>
      </c>
      <c r="J255" s="591" t="s">
        <v>1137</v>
      </c>
      <c r="K255" s="628">
        <f>907+1036</f>
        <v>1943</v>
      </c>
      <c r="L255" s="622" t="s">
        <v>1297</v>
      </c>
      <c r="M255" s="622" t="s">
        <v>1297</v>
      </c>
      <c r="N255" s="859" t="s">
        <v>56</v>
      </c>
      <c r="O255" s="591" t="s">
        <v>57</v>
      </c>
      <c r="P255" s="610"/>
    </row>
    <row r="256" spans="1:16" ht="15">
      <c r="A256" s="617">
        <v>193</v>
      </c>
      <c r="B256" s="591" t="s">
        <v>53</v>
      </c>
      <c r="C256" s="591"/>
      <c r="D256" s="1233" t="s">
        <v>1330</v>
      </c>
      <c r="E256" s="592" t="s">
        <v>1136</v>
      </c>
      <c r="F256" s="591">
        <v>796</v>
      </c>
      <c r="G256" s="621" t="s">
        <v>37</v>
      </c>
      <c r="H256" s="613">
        <v>2</v>
      </c>
      <c r="I256" s="602">
        <v>80410</v>
      </c>
      <c r="J256" s="591" t="s">
        <v>1137</v>
      </c>
      <c r="K256" s="628">
        <v>790</v>
      </c>
      <c r="L256" s="622" t="s">
        <v>1297</v>
      </c>
      <c r="M256" s="622" t="s">
        <v>1297</v>
      </c>
      <c r="N256" s="859" t="s">
        <v>56</v>
      </c>
      <c r="O256" s="591" t="s">
        <v>57</v>
      </c>
      <c r="P256" s="610">
        <v>286</v>
      </c>
    </row>
    <row r="257" spans="1:16" ht="15">
      <c r="A257" s="617">
        <v>194</v>
      </c>
      <c r="B257" s="591" t="s">
        <v>53</v>
      </c>
      <c r="C257" s="591"/>
      <c r="D257" s="1233" t="s">
        <v>2085</v>
      </c>
      <c r="E257" s="592" t="s">
        <v>1136</v>
      </c>
      <c r="F257" s="591">
        <v>796</v>
      </c>
      <c r="G257" s="621" t="s">
        <v>37</v>
      </c>
      <c r="H257" s="613">
        <v>11</v>
      </c>
      <c r="I257" s="602">
        <v>80410</v>
      </c>
      <c r="J257" s="591" t="s">
        <v>1137</v>
      </c>
      <c r="K257" s="628">
        <f>225+195+138+90+76</f>
        <v>724</v>
      </c>
      <c r="L257" s="622" t="s">
        <v>1297</v>
      </c>
      <c r="M257" s="622" t="s">
        <v>1297</v>
      </c>
      <c r="N257" s="859" t="s">
        <v>56</v>
      </c>
      <c r="O257" s="591" t="s">
        <v>57</v>
      </c>
      <c r="P257" s="610"/>
    </row>
    <row r="258" spans="1:16" ht="15">
      <c r="A258" s="617">
        <v>195</v>
      </c>
      <c r="B258" s="591" t="s">
        <v>53</v>
      </c>
      <c r="C258" s="591"/>
      <c r="D258" s="1233" t="s">
        <v>2086</v>
      </c>
      <c r="E258" s="592" t="s">
        <v>1136</v>
      </c>
      <c r="F258" s="591">
        <v>796</v>
      </c>
      <c r="G258" s="621" t="s">
        <v>37</v>
      </c>
      <c r="H258" s="613">
        <v>1</v>
      </c>
      <c r="I258" s="602">
        <v>80410</v>
      </c>
      <c r="J258" s="591" t="s">
        <v>1137</v>
      </c>
      <c r="K258" s="628">
        <v>264</v>
      </c>
      <c r="L258" s="622" t="s">
        <v>1297</v>
      </c>
      <c r="M258" s="622" t="s">
        <v>1297</v>
      </c>
      <c r="N258" s="859" t="s">
        <v>56</v>
      </c>
      <c r="O258" s="591" t="s">
        <v>57</v>
      </c>
      <c r="P258" s="610">
        <v>480</v>
      </c>
    </row>
    <row r="259" spans="1:16" ht="15">
      <c r="A259" s="617">
        <v>196</v>
      </c>
      <c r="B259" s="591" t="s">
        <v>53</v>
      </c>
      <c r="C259" s="591"/>
      <c r="D259" s="1233" t="s">
        <v>2087</v>
      </c>
      <c r="E259" s="592" t="s">
        <v>1136</v>
      </c>
      <c r="F259" s="591">
        <v>796</v>
      </c>
      <c r="G259" s="621" t="s">
        <v>37</v>
      </c>
      <c r="H259" s="613">
        <v>4</v>
      </c>
      <c r="I259" s="602">
        <v>80410</v>
      </c>
      <c r="J259" s="591" t="s">
        <v>1137</v>
      </c>
      <c r="K259" s="628">
        <f>768+224</f>
        <v>992</v>
      </c>
      <c r="L259" s="622" t="s">
        <v>1297</v>
      </c>
      <c r="M259" s="622" t="s">
        <v>1297</v>
      </c>
      <c r="N259" s="859" t="s">
        <v>56</v>
      </c>
      <c r="O259" s="591" t="s">
        <v>57</v>
      </c>
      <c r="P259" s="610">
        <v>479.25</v>
      </c>
    </row>
    <row r="260" spans="1:16" ht="15">
      <c r="A260" s="617">
        <v>197</v>
      </c>
      <c r="B260" s="591" t="s">
        <v>53</v>
      </c>
      <c r="C260" s="591"/>
      <c r="D260" s="1233" t="s">
        <v>2088</v>
      </c>
      <c r="E260" s="592" t="s">
        <v>1136</v>
      </c>
      <c r="F260" s="591">
        <v>796</v>
      </c>
      <c r="G260" s="621" t="s">
        <v>37</v>
      </c>
      <c r="H260" s="613">
        <v>6</v>
      </c>
      <c r="I260" s="602">
        <v>80410</v>
      </c>
      <c r="J260" s="591" t="s">
        <v>1137</v>
      </c>
      <c r="K260" s="628">
        <f>42</f>
        <v>42</v>
      </c>
      <c r="L260" s="622" t="s">
        <v>1297</v>
      </c>
      <c r="M260" s="622" t="s">
        <v>1297</v>
      </c>
      <c r="N260" s="859" t="s">
        <v>56</v>
      </c>
      <c r="O260" s="591" t="s">
        <v>57</v>
      </c>
      <c r="P260" s="610">
        <v>213</v>
      </c>
    </row>
    <row r="261" spans="1:16" ht="15">
      <c r="A261" s="617">
        <v>198</v>
      </c>
      <c r="B261" s="591" t="s">
        <v>53</v>
      </c>
      <c r="C261" s="591"/>
      <c r="D261" s="1233" t="s">
        <v>2089</v>
      </c>
      <c r="E261" s="592" t="s">
        <v>1136</v>
      </c>
      <c r="F261" s="591">
        <v>796</v>
      </c>
      <c r="G261" s="621" t="s">
        <v>37</v>
      </c>
      <c r="H261" s="613">
        <v>20</v>
      </c>
      <c r="I261" s="602">
        <v>80410</v>
      </c>
      <c r="J261" s="591" t="s">
        <v>1137</v>
      </c>
      <c r="K261" s="628">
        <v>3</v>
      </c>
      <c r="L261" s="622" t="s">
        <v>1297</v>
      </c>
      <c r="M261" s="622" t="s">
        <v>1297</v>
      </c>
      <c r="N261" s="859" t="s">
        <v>56</v>
      </c>
      <c r="O261" s="591" t="s">
        <v>57</v>
      </c>
      <c r="P261" s="610">
        <v>320</v>
      </c>
    </row>
    <row r="262" spans="1:16" ht="15">
      <c r="A262" s="617">
        <v>199</v>
      </c>
      <c r="B262" s="591" t="s">
        <v>53</v>
      </c>
      <c r="C262" s="591"/>
      <c r="D262" s="1233" t="s">
        <v>2090</v>
      </c>
      <c r="E262" s="592" t="s">
        <v>1136</v>
      </c>
      <c r="F262" s="591">
        <v>796</v>
      </c>
      <c r="G262" s="621" t="s">
        <v>37</v>
      </c>
      <c r="H262" s="613">
        <v>6</v>
      </c>
      <c r="I262" s="602">
        <v>80410</v>
      </c>
      <c r="J262" s="591" t="s">
        <v>1137</v>
      </c>
      <c r="K262" s="628">
        <v>11570</v>
      </c>
      <c r="L262" s="622" t="s">
        <v>1297</v>
      </c>
      <c r="M262" s="622" t="s">
        <v>1297</v>
      </c>
      <c r="N262" s="859" t="s">
        <v>56</v>
      </c>
      <c r="O262" s="591" t="s">
        <v>57</v>
      </c>
      <c r="P262" s="610">
        <v>690</v>
      </c>
    </row>
    <row r="263" spans="1:16" ht="15">
      <c r="A263" s="617">
        <v>200</v>
      </c>
      <c r="B263" s="591" t="s">
        <v>53</v>
      </c>
      <c r="C263" s="591"/>
      <c r="D263" s="1230" t="s">
        <v>2091</v>
      </c>
      <c r="E263" s="592" t="s">
        <v>1136</v>
      </c>
      <c r="F263" s="591">
        <v>796</v>
      </c>
      <c r="G263" s="600" t="s">
        <v>37</v>
      </c>
      <c r="H263" s="613">
        <v>5</v>
      </c>
      <c r="I263" s="602">
        <v>80410</v>
      </c>
      <c r="J263" s="591" t="s">
        <v>1137</v>
      </c>
      <c r="K263" s="628">
        <v>4439</v>
      </c>
      <c r="L263" s="622" t="s">
        <v>1297</v>
      </c>
      <c r="M263" s="622" t="s">
        <v>1297</v>
      </c>
      <c r="N263" s="859" t="s">
        <v>56</v>
      </c>
      <c r="O263" s="591" t="s">
        <v>57</v>
      </c>
      <c r="P263" s="610">
        <v>127.8</v>
      </c>
    </row>
    <row r="264" spans="1:16">
      <c r="A264" s="617"/>
      <c r="B264" s="591"/>
      <c r="C264" s="613"/>
      <c r="D264" s="626" t="s">
        <v>1335</v>
      </c>
      <c r="E264" s="617"/>
      <c r="F264" s="617"/>
      <c r="G264" s="600"/>
      <c r="H264" s="627"/>
      <c r="I264" s="617"/>
      <c r="J264" s="617"/>
      <c r="K264" s="609">
        <f>K265</f>
        <v>526646</v>
      </c>
      <c r="L264" s="618"/>
      <c r="M264" s="618"/>
      <c r="N264" s="600"/>
      <c r="O264" s="600"/>
      <c r="P264" s="610">
        <v>4.05</v>
      </c>
    </row>
    <row r="265" spans="1:16" ht="15">
      <c r="A265" s="617">
        <v>201</v>
      </c>
      <c r="B265" s="591" t="s">
        <v>53</v>
      </c>
      <c r="C265" s="591">
        <v>4590000</v>
      </c>
      <c r="D265" s="616" t="s">
        <v>2092</v>
      </c>
      <c r="E265" s="592" t="s">
        <v>1136</v>
      </c>
      <c r="F265" s="591">
        <v>796</v>
      </c>
      <c r="G265" s="600" t="s">
        <v>46</v>
      </c>
      <c r="H265" s="627">
        <v>1</v>
      </c>
      <c r="I265" s="602">
        <v>80410</v>
      </c>
      <c r="J265" s="591" t="s">
        <v>1137</v>
      </c>
      <c r="K265" s="628">
        <f>502850+23796</f>
        <v>526646</v>
      </c>
      <c r="L265" s="618" t="s">
        <v>305</v>
      </c>
      <c r="M265" s="618" t="s">
        <v>306</v>
      </c>
      <c r="N265" s="859" t="s">
        <v>56</v>
      </c>
      <c r="O265" s="591" t="s">
        <v>57</v>
      </c>
      <c r="P265" s="610">
        <v>745.5</v>
      </c>
    </row>
    <row r="266" spans="1:16">
      <c r="A266" s="617"/>
      <c r="B266" s="591"/>
      <c r="C266" s="613"/>
      <c r="D266" s="623" t="s">
        <v>1336</v>
      </c>
      <c r="E266" s="617"/>
      <c r="F266" s="617"/>
      <c r="G266" s="600"/>
      <c r="H266" s="613"/>
      <c r="I266" s="617"/>
      <c r="J266" s="617"/>
      <c r="K266" s="609">
        <f>SUM(K267:K270)</f>
        <v>136080</v>
      </c>
      <c r="L266" s="622"/>
      <c r="M266" s="622"/>
      <c r="N266" s="600"/>
      <c r="O266" s="600"/>
      <c r="P266" s="610">
        <v>821</v>
      </c>
    </row>
    <row r="267" spans="1:16" ht="30">
      <c r="A267" s="617">
        <v>202</v>
      </c>
      <c r="B267" s="591" t="s">
        <v>53</v>
      </c>
      <c r="C267" s="591">
        <v>8513000</v>
      </c>
      <c r="D267" s="616" t="s">
        <v>1337</v>
      </c>
      <c r="E267" s="592" t="s">
        <v>1136</v>
      </c>
      <c r="F267" s="591">
        <v>796</v>
      </c>
      <c r="G267" s="621" t="s">
        <v>1157</v>
      </c>
      <c r="H267" s="627"/>
      <c r="I267" s="602">
        <v>80410</v>
      </c>
      <c r="J267" s="591" t="s">
        <v>1137</v>
      </c>
      <c r="K267" s="628">
        <v>1640</v>
      </c>
      <c r="L267" s="618" t="s">
        <v>305</v>
      </c>
      <c r="M267" s="622" t="s">
        <v>1297</v>
      </c>
      <c r="N267" s="859" t="s">
        <v>56</v>
      </c>
      <c r="O267" s="591" t="s">
        <v>57</v>
      </c>
      <c r="P267" s="610">
        <v>69</v>
      </c>
    </row>
    <row r="268" spans="1:16" ht="15">
      <c r="A268" s="617">
        <v>203</v>
      </c>
      <c r="B268" s="591" t="s">
        <v>53</v>
      </c>
      <c r="C268" s="591">
        <v>2424830</v>
      </c>
      <c r="D268" s="625" t="s">
        <v>1231</v>
      </c>
      <c r="E268" s="592" t="s">
        <v>1136</v>
      </c>
      <c r="F268" s="591">
        <v>796</v>
      </c>
      <c r="G268" s="621" t="s">
        <v>1157</v>
      </c>
      <c r="H268" s="617">
        <v>16</v>
      </c>
      <c r="I268" s="602">
        <v>80410</v>
      </c>
      <c r="J268" s="591" t="s">
        <v>1137</v>
      </c>
      <c r="K268" s="628">
        <v>2240</v>
      </c>
      <c r="L268" s="618" t="s">
        <v>306</v>
      </c>
      <c r="M268" s="618" t="s">
        <v>306</v>
      </c>
      <c r="N268" s="859" t="s">
        <v>56</v>
      </c>
      <c r="O268" s="591" t="s">
        <v>57</v>
      </c>
      <c r="P268" s="610">
        <v>80</v>
      </c>
    </row>
    <row r="269" spans="1:16" ht="15">
      <c r="A269" s="617">
        <v>204</v>
      </c>
      <c r="B269" s="591"/>
      <c r="C269" s="591"/>
      <c r="D269" s="629" t="s">
        <v>2093</v>
      </c>
      <c r="E269" s="592"/>
      <c r="F269" s="591"/>
      <c r="G269" s="621"/>
      <c r="H269" s="617"/>
      <c r="I269" s="602"/>
      <c r="J269" s="591"/>
      <c r="K269" s="628">
        <v>118200</v>
      </c>
      <c r="L269" s="618" t="s">
        <v>305</v>
      </c>
      <c r="M269" s="618" t="s">
        <v>305</v>
      </c>
      <c r="N269" s="859" t="s">
        <v>2075</v>
      </c>
      <c r="O269" s="591"/>
      <c r="P269" s="610">
        <v>810</v>
      </c>
    </row>
    <row r="270" spans="1:16" ht="15">
      <c r="A270" s="617">
        <v>205</v>
      </c>
      <c r="B270" s="591" t="s">
        <v>53</v>
      </c>
      <c r="C270" s="591">
        <v>4110010</v>
      </c>
      <c r="D270" s="614" t="s">
        <v>1232</v>
      </c>
      <c r="E270" s="592"/>
      <c r="F270" s="591">
        <v>112</v>
      </c>
      <c r="G270" s="621" t="s">
        <v>1291</v>
      </c>
      <c r="H270" s="613"/>
      <c r="I270" s="602">
        <v>80410</v>
      </c>
      <c r="J270" s="591" t="s">
        <v>1137</v>
      </c>
      <c r="K270" s="628">
        <f>9900+4100</f>
        <v>14000</v>
      </c>
      <c r="L270" s="618" t="s">
        <v>305</v>
      </c>
      <c r="M270" s="622" t="s">
        <v>1297</v>
      </c>
      <c r="N270" s="595" t="s">
        <v>465</v>
      </c>
      <c r="O270" s="591" t="s">
        <v>59</v>
      </c>
      <c r="P270" s="610">
        <v>3.2</v>
      </c>
    </row>
    <row r="271" spans="1:16">
      <c r="A271" s="617"/>
      <c r="B271" s="591"/>
      <c r="C271" s="591"/>
      <c r="D271" s="623" t="s">
        <v>1340</v>
      </c>
      <c r="E271" s="592"/>
      <c r="F271" s="619"/>
      <c r="G271" s="600"/>
      <c r="H271" s="613"/>
      <c r="I271" s="602"/>
      <c r="J271" s="591"/>
      <c r="K271" s="609">
        <f>K273+K356</f>
        <v>528900</v>
      </c>
      <c r="L271" s="618"/>
      <c r="M271" s="622"/>
      <c r="N271" s="595"/>
      <c r="O271" s="591"/>
      <c r="P271" s="610">
        <v>6.2</v>
      </c>
    </row>
    <row r="272" spans="1:16" ht="15">
      <c r="A272" s="591">
        <v>206</v>
      </c>
      <c r="B272" s="591" t="s">
        <v>53</v>
      </c>
      <c r="C272" s="591">
        <v>2424830</v>
      </c>
      <c r="D272" s="631" t="s">
        <v>1247</v>
      </c>
      <c r="E272" s="592" t="s">
        <v>1136</v>
      </c>
      <c r="F272" s="591">
        <v>796</v>
      </c>
      <c r="G272" s="621" t="s">
        <v>1157</v>
      </c>
      <c r="H272" s="627"/>
      <c r="I272" s="602">
        <v>80410</v>
      </c>
      <c r="J272" s="591" t="s">
        <v>1137</v>
      </c>
      <c r="K272" s="628">
        <v>30057</v>
      </c>
      <c r="L272" s="615" t="s">
        <v>323</v>
      </c>
      <c r="M272" s="615" t="s">
        <v>338</v>
      </c>
      <c r="N272" s="595" t="s">
        <v>465</v>
      </c>
      <c r="O272" s="591" t="s">
        <v>59</v>
      </c>
      <c r="P272" s="610">
        <v>17.07</v>
      </c>
    </row>
    <row r="273" spans="1:16" ht="15">
      <c r="A273" s="591">
        <v>207</v>
      </c>
      <c r="B273" s="591" t="s">
        <v>53</v>
      </c>
      <c r="C273" s="591">
        <v>2320000</v>
      </c>
      <c r="D273" s="631" t="s">
        <v>1248</v>
      </c>
      <c r="E273" s="592" t="s">
        <v>1136</v>
      </c>
      <c r="F273" s="591">
        <v>112</v>
      </c>
      <c r="G273" s="600" t="s">
        <v>180</v>
      </c>
      <c r="H273" s="627">
        <v>790</v>
      </c>
      <c r="I273" s="602">
        <v>80410</v>
      </c>
      <c r="J273" s="591" t="s">
        <v>1137</v>
      </c>
      <c r="K273" s="628">
        <v>18900</v>
      </c>
      <c r="L273" s="618" t="s">
        <v>305</v>
      </c>
      <c r="M273" s="622" t="s">
        <v>1297</v>
      </c>
      <c r="N273" s="595" t="s">
        <v>465</v>
      </c>
      <c r="O273" s="591" t="s">
        <v>59</v>
      </c>
      <c r="P273" s="610">
        <v>124</v>
      </c>
    </row>
    <row r="274" spans="1:16">
      <c r="A274" s="617"/>
      <c r="B274" s="591"/>
      <c r="C274" s="613"/>
      <c r="D274" s="630" t="s">
        <v>1233</v>
      </c>
      <c r="E274" s="617"/>
      <c r="F274" s="617"/>
      <c r="G274" s="600"/>
      <c r="H274" s="627"/>
      <c r="I274" s="617"/>
      <c r="J274" s="617"/>
      <c r="K274" s="609">
        <f>SUM(K275:K285)</f>
        <v>904951</v>
      </c>
      <c r="L274" s="618"/>
      <c r="M274" s="618"/>
      <c r="N274" s="600"/>
      <c r="O274" s="600"/>
      <c r="P274" s="610">
        <v>19</v>
      </c>
    </row>
    <row r="275" spans="1:16" ht="15">
      <c r="A275" s="617">
        <v>208</v>
      </c>
      <c r="B275" s="591" t="s">
        <v>53</v>
      </c>
      <c r="C275" s="591">
        <v>7210000</v>
      </c>
      <c r="D275" s="631" t="s">
        <v>1234</v>
      </c>
      <c r="E275" s="592"/>
      <c r="F275" s="591">
        <v>796</v>
      </c>
      <c r="G275" s="621" t="s">
        <v>1157</v>
      </c>
      <c r="H275" s="627"/>
      <c r="I275" s="602">
        <v>80410</v>
      </c>
      <c r="J275" s="591" t="s">
        <v>1137</v>
      </c>
      <c r="K275" s="628">
        <v>53300</v>
      </c>
      <c r="L275" s="618" t="s">
        <v>305</v>
      </c>
      <c r="M275" s="622" t="s">
        <v>1297</v>
      </c>
      <c r="N275" s="595" t="s">
        <v>465</v>
      </c>
      <c r="O275" s="591" t="s">
        <v>59</v>
      </c>
      <c r="P275" s="610">
        <v>25</v>
      </c>
    </row>
    <row r="276" spans="1:16" ht="15">
      <c r="A276" s="617">
        <v>209</v>
      </c>
      <c r="B276" s="591" t="s">
        <v>53</v>
      </c>
      <c r="C276" s="591">
        <v>752411</v>
      </c>
      <c r="D276" s="631" t="s">
        <v>1236</v>
      </c>
      <c r="E276" s="592"/>
      <c r="F276" s="591">
        <v>796</v>
      </c>
      <c r="G276" s="621" t="s">
        <v>1157</v>
      </c>
      <c r="H276" s="627"/>
      <c r="I276" s="602">
        <v>80410</v>
      </c>
      <c r="J276" s="591" t="s">
        <v>1137</v>
      </c>
      <c r="K276" s="628">
        <f>146870*3</f>
        <v>440610</v>
      </c>
      <c r="L276" s="618" t="s">
        <v>305</v>
      </c>
      <c r="M276" s="622" t="s">
        <v>1297</v>
      </c>
      <c r="N276" s="595" t="s">
        <v>465</v>
      </c>
      <c r="O276" s="591" t="s">
        <v>59</v>
      </c>
      <c r="P276" s="610">
        <v>6300</v>
      </c>
    </row>
    <row r="277" spans="1:16" ht="15">
      <c r="A277" s="617">
        <v>210</v>
      </c>
      <c r="B277" s="591" t="s">
        <v>53</v>
      </c>
      <c r="C277" s="591">
        <v>4030000</v>
      </c>
      <c r="D277" s="631" t="s">
        <v>1237</v>
      </c>
      <c r="E277" s="592"/>
      <c r="F277" s="591">
        <v>796</v>
      </c>
      <c r="G277" s="621" t="s">
        <v>1157</v>
      </c>
      <c r="H277" s="627"/>
      <c r="I277" s="602">
        <v>80410</v>
      </c>
      <c r="J277" s="591" t="s">
        <v>1137</v>
      </c>
      <c r="K277" s="628">
        <f>3040*3</f>
        <v>9120</v>
      </c>
      <c r="L277" s="618" t="s">
        <v>305</v>
      </c>
      <c r="M277" s="622" t="s">
        <v>1297</v>
      </c>
      <c r="N277" s="595" t="s">
        <v>465</v>
      </c>
      <c r="O277" s="591" t="s">
        <v>59</v>
      </c>
      <c r="P277" s="610"/>
    </row>
    <row r="278" spans="1:16" ht="15">
      <c r="A278" s="617">
        <v>211</v>
      </c>
      <c r="B278" s="591" t="s">
        <v>53</v>
      </c>
      <c r="C278" s="591">
        <v>4030000</v>
      </c>
      <c r="D278" s="631" t="s">
        <v>1238</v>
      </c>
      <c r="E278" s="592"/>
      <c r="F278" s="591">
        <v>796</v>
      </c>
      <c r="G278" s="621" t="s">
        <v>1157</v>
      </c>
      <c r="H278" s="627"/>
      <c r="I278" s="602">
        <v>80410</v>
      </c>
      <c r="J278" s="591" t="s">
        <v>1137</v>
      </c>
      <c r="K278" s="628">
        <v>69000</v>
      </c>
      <c r="L278" s="618" t="s">
        <v>305</v>
      </c>
      <c r="M278" s="622" t="s">
        <v>1297</v>
      </c>
      <c r="N278" s="595" t="s">
        <v>465</v>
      </c>
      <c r="O278" s="591" t="s">
        <v>59</v>
      </c>
      <c r="P278" s="610">
        <v>97</v>
      </c>
    </row>
    <row r="279" spans="1:16" ht="15">
      <c r="A279" s="617">
        <v>212</v>
      </c>
      <c r="B279" s="591" t="s">
        <v>53</v>
      </c>
      <c r="C279" s="591">
        <v>4030000</v>
      </c>
      <c r="D279" s="631" t="s">
        <v>2094</v>
      </c>
      <c r="E279" s="592"/>
      <c r="F279" s="591">
        <v>796</v>
      </c>
      <c r="G279" s="621" t="s">
        <v>1157</v>
      </c>
      <c r="H279" s="627"/>
      <c r="I279" s="602">
        <v>80410</v>
      </c>
      <c r="J279" s="591" t="s">
        <v>1137</v>
      </c>
      <c r="K279" s="628">
        <f>19350+2490+11934+24447+24000</f>
        <v>82221</v>
      </c>
      <c r="L279" s="618" t="s">
        <v>305</v>
      </c>
      <c r="M279" s="622" t="s">
        <v>1297</v>
      </c>
      <c r="N279" s="595" t="s">
        <v>465</v>
      </c>
      <c r="O279" s="591" t="s">
        <v>59</v>
      </c>
      <c r="P279" s="610">
        <v>212</v>
      </c>
    </row>
    <row r="280" spans="1:16" ht="15">
      <c r="A280" s="617">
        <v>213</v>
      </c>
      <c r="B280" s="591" t="s">
        <v>53</v>
      </c>
      <c r="C280" s="591">
        <v>6420090</v>
      </c>
      <c r="D280" s="631" t="s">
        <v>1239</v>
      </c>
      <c r="E280" s="592"/>
      <c r="F280" s="591">
        <v>796</v>
      </c>
      <c r="G280" s="621" t="s">
        <v>1157</v>
      </c>
      <c r="H280" s="627"/>
      <c r="I280" s="602">
        <v>80410</v>
      </c>
      <c r="J280" s="591" t="s">
        <v>1137</v>
      </c>
      <c r="K280" s="628">
        <v>6460</v>
      </c>
      <c r="L280" s="618" t="s">
        <v>305</v>
      </c>
      <c r="M280" s="622" t="s">
        <v>1297</v>
      </c>
      <c r="N280" s="595" t="s">
        <v>465</v>
      </c>
      <c r="O280" s="591" t="s">
        <v>59</v>
      </c>
      <c r="P280" s="610">
        <v>130.5</v>
      </c>
    </row>
    <row r="281" spans="1:16" ht="15">
      <c r="A281" s="617">
        <v>214</v>
      </c>
      <c r="B281" s="591" t="s">
        <v>53</v>
      </c>
      <c r="C281" s="591">
        <v>7200000</v>
      </c>
      <c r="D281" s="631" t="s">
        <v>1240</v>
      </c>
      <c r="E281" s="592"/>
      <c r="F281" s="591">
        <v>796</v>
      </c>
      <c r="G281" s="621" t="s">
        <v>1157</v>
      </c>
      <c r="H281" s="627"/>
      <c r="I281" s="602">
        <v>80410</v>
      </c>
      <c r="J281" s="591" t="s">
        <v>1137</v>
      </c>
      <c r="K281" s="628">
        <f>(5460+2300)*3</f>
        <v>23280</v>
      </c>
      <c r="L281" s="618" t="s">
        <v>305</v>
      </c>
      <c r="M281" s="622" t="s">
        <v>1297</v>
      </c>
      <c r="N281" s="595" t="s">
        <v>465</v>
      </c>
      <c r="O281" s="591" t="s">
        <v>59</v>
      </c>
      <c r="P281" s="610">
        <v>400</v>
      </c>
    </row>
    <row r="282" spans="1:16" ht="15">
      <c r="A282" s="617">
        <v>215</v>
      </c>
      <c r="B282" s="591" t="s">
        <v>53</v>
      </c>
      <c r="C282" s="591">
        <v>7210000</v>
      </c>
      <c r="D282" s="631" t="s">
        <v>1243</v>
      </c>
      <c r="E282" s="592"/>
      <c r="F282" s="591">
        <v>796</v>
      </c>
      <c r="G282" s="621" t="s">
        <v>1157</v>
      </c>
      <c r="H282" s="627"/>
      <c r="I282" s="602">
        <v>80410</v>
      </c>
      <c r="J282" s="591" t="s">
        <v>1137</v>
      </c>
      <c r="K282" s="628">
        <f>1600*3</f>
        <v>4800</v>
      </c>
      <c r="L282" s="618" t="s">
        <v>305</v>
      </c>
      <c r="M282" s="622" t="s">
        <v>1297</v>
      </c>
      <c r="N282" s="595" t="s">
        <v>465</v>
      </c>
      <c r="O282" s="591" t="s">
        <v>59</v>
      </c>
      <c r="P282" s="610">
        <v>540</v>
      </c>
    </row>
    <row r="283" spans="1:16" ht="15">
      <c r="A283" s="617">
        <v>216</v>
      </c>
      <c r="B283" s="591" t="s">
        <v>53</v>
      </c>
      <c r="C283" s="591">
        <v>7230000</v>
      </c>
      <c r="D283" s="631" t="s">
        <v>2095</v>
      </c>
      <c r="E283" s="592"/>
      <c r="F283" s="591">
        <v>796</v>
      </c>
      <c r="G283" s="621" t="s">
        <v>1157</v>
      </c>
      <c r="H283" s="627"/>
      <c r="I283" s="602">
        <v>80411</v>
      </c>
      <c r="J283" s="591" t="s">
        <v>1137</v>
      </c>
      <c r="K283" s="628">
        <v>0</v>
      </c>
      <c r="L283" s="618" t="s">
        <v>305</v>
      </c>
      <c r="M283" s="622" t="s">
        <v>1297</v>
      </c>
      <c r="N283" s="595" t="s">
        <v>465</v>
      </c>
      <c r="O283" s="591" t="s">
        <v>59</v>
      </c>
      <c r="P283" s="610">
        <v>132.36000000000001</v>
      </c>
    </row>
    <row r="284" spans="1:16" ht="15">
      <c r="A284" s="617">
        <v>217</v>
      </c>
      <c r="B284" s="591" t="s">
        <v>53</v>
      </c>
      <c r="C284" s="591">
        <v>7240000</v>
      </c>
      <c r="D284" s="631" t="s">
        <v>2096</v>
      </c>
      <c r="E284" s="592"/>
      <c r="F284" s="591">
        <v>796</v>
      </c>
      <c r="G284" s="621" t="s">
        <v>1157</v>
      </c>
      <c r="H284" s="627"/>
      <c r="I284" s="602">
        <v>80412</v>
      </c>
      <c r="J284" s="591" t="s">
        <v>1137</v>
      </c>
      <c r="K284" s="628">
        <f>21020+17520+3500</f>
        <v>42040</v>
      </c>
      <c r="L284" s="618" t="s">
        <v>305</v>
      </c>
      <c r="M284" s="622" t="s">
        <v>1297</v>
      </c>
      <c r="N284" s="595" t="s">
        <v>465</v>
      </c>
      <c r="O284" s="591" t="s">
        <v>59</v>
      </c>
      <c r="P284" s="610">
        <v>25</v>
      </c>
    </row>
    <row r="285" spans="1:16" ht="45">
      <c r="A285" s="617">
        <v>218</v>
      </c>
      <c r="B285" s="591" t="s">
        <v>53</v>
      </c>
      <c r="C285" s="591">
        <v>7500000</v>
      </c>
      <c r="D285" s="860" t="s">
        <v>1343</v>
      </c>
      <c r="E285" s="595"/>
      <c r="F285" s="591">
        <v>796</v>
      </c>
      <c r="G285" s="621" t="s">
        <v>1157</v>
      </c>
      <c r="H285" s="595">
        <v>1</v>
      </c>
      <c r="I285" s="602">
        <v>80410</v>
      </c>
      <c r="J285" s="591" t="s">
        <v>1137</v>
      </c>
      <c r="K285" s="628">
        <v>174120</v>
      </c>
      <c r="L285" s="618" t="s">
        <v>305</v>
      </c>
      <c r="M285" s="618" t="s">
        <v>305</v>
      </c>
      <c r="N285" s="595" t="s">
        <v>465</v>
      </c>
      <c r="O285" s="591" t="s">
        <v>59</v>
      </c>
      <c r="P285" s="610">
        <v>140</v>
      </c>
    </row>
    <row r="286" spans="1:16">
      <c r="A286" s="617"/>
      <c r="B286" s="591"/>
      <c r="C286" s="591"/>
      <c r="D286" s="655" t="s">
        <v>1344</v>
      </c>
      <c r="E286" s="592"/>
      <c r="F286" s="591"/>
      <c r="G286" s="621"/>
      <c r="H286" s="627"/>
      <c r="I286" s="602"/>
      <c r="J286" s="591"/>
      <c r="K286" s="609">
        <f>SUM(K287:K290)</f>
        <v>2337497.67</v>
      </c>
      <c r="L286" s="618"/>
      <c r="M286" s="622"/>
      <c r="N286" s="595"/>
      <c r="O286" s="591"/>
      <c r="P286" s="610">
        <v>330</v>
      </c>
    </row>
    <row r="287" spans="1:16" ht="30">
      <c r="A287" s="617">
        <v>219</v>
      </c>
      <c r="B287" s="591" t="s">
        <v>53</v>
      </c>
      <c r="C287" s="591">
        <v>7210000</v>
      </c>
      <c r="D287" s="616" t="s">
        <v>1345</v>
      </c>
      <c r="E287" s="592" t="s">
        <v>1136</v>
      </c>
      <c r="F287" s="591"/>
      <c r="G287" s="621" t="s">
        <v>1157</v>
      </c>
      <c r="H287" s="627"/>
      <c r="I287" s="653">
        <v>80410</v>
      </c>
      <c r="J287" s="591" t="s">
        <v>1137</v>
      </c>
      <c r="K287" s="628">
        <v>634710</v>
      </c>
      <c r="L287" s="618" t="s">
        <v>338</v>
      </c>
      <c r="M287" s="622" t="s">
        <v>1297</v>
      </c>
      <c r="N287" s="859" t="s">
        <v>56</v>
      </c>
      <c r="O287" s="591" t="s">
        <v>57</v>
      </c>
      <c r="P287" s="610">
        <v>330</v>
      </c>
    </row>
    <row r="288" spans="1:16" ht="15">
      <c r="A288" s="617">
        <v>220</v>
      </c>
      <c r="B288" s="591" t="s">
        <v>53</v>
      </c>
      <c r="C288" s="591">
        <v>7210000</v>
      </c>
      <c r="D288" s="616" t="s">
        <v>1346</v>
      </c>
      <c r="E288" s="592" t="s">
        <v>1136</v>
      </c>
      <c r="F288" s="591"/>
      <c r="G288" s="621" t="s">
        <v>1157</v>
      </c>
      <c r="H288" s="627"/>
      <c r="I288" s="653">
        <v>80410</v>
      </c>
      <c r="J288" s="591" t="s">
        <v>1137</v>
      </c>
      <c r="K288" s="628">
        <v>46236</v>
      </c>
      <c r="L288" s="618" t="s">
        <v>338</v>
      </c>
      <c r="M288" s="622" t="s">
        <v>1297</v>
      </c>
      <c r="N288" s="859" t="s">
        <v>56</v>
      </c>
      <c r="O288" s="591" t="s">
        <v>57</v>
      </c>
      <c r="P288" s="610"/>
    </row>
    <row r="289" spans="1:16" ht="15">
      <c r="A289" s="617">
        <v>221</v>
      </c>
      <c r="B289" s="613" t="s">
        <v>53</v>
      </c>
      <c r="C289" s="613">
        <v>7210000</v>
      </c>
      <c r="D289" s="616" t="s">
        <v>1347</v>
      </c>
      <c r="E289" s="652" t="s">
        <v>1136</v>
      </c>
      <c r="F289" s="613"/>
      <c r="G289" s="621" t="s">
        <v>1157</v>
      </c>
      <c r="H289" s="627"/>
      <c r="I289" s="653">
        <v>80410</v>
      </c>
      <c r="J289" s="591" t="s">
        <v>1137</v>
      </c>
      <c r="K289" s="628">
        <v>42404</v>
      </c>
      <c r="L289" s="618" t="s">
        <v>338</v>
      </c>
      <c r="M289" s="622" t="s">
        <v>1297</v>
      </c>
      <c r="N289" s="859" t="s">
        <v>56</v>
      </c>
      <c r="O289" s="591" t="s">
        <v>57</v>
      </c>
      <c r="P289" s="610">
        <v>103.7</v>
      </c>
    </row>
    <row r="290" spans="1:16" ht="15">
      <c r="A290" s="617">
        <v>222</v>
      </c>
      <c r="B290" s="613" t="s">
        <v>53</v>
      </c>
      <c r="C290" s="613">
        <v>7210000</v>
      </c>
      <c r="D290" s="657" t="s">
        <v>1348</v>
      </c>
      <c r="E290" s="652" t="s">
        <v>1136</v>
      </c>
      <c r="F290" s="613"/>
      <c r="G290" s="621" t="s">
        <v>1157</v>
      </c>
      <c r="H290" s="627"/>
      <c r="I290" s="653">
        <v>80410</v>
      </c>
      <c r="J290" s="591" t="s">
        <v>1137</v>
      </c>
      <c r="K290" s="628">
        <v>1614147.67</v>
      </c>
      <c r="L290" s="618" t="s">
        <v>323</v>
      </c>
      <c r="M290" s="622" t="s">
        <v>306</v>
      </c>
      <c r="N290" s="859" t="s">
        <v>56</v>
      </c>
      <c r="O290" s="591" t="s">
        <v>57</v>
      </c>
      <c r="P290" s="610"/>
    </row>
    <row r="291" spans="1:16" ht="15">
      <c r="A291" s="1053" t="s">
        <v>1112</v>
      </c>
      <c r="B291" s="1054"/>
      <c r="C291" s="1054"/>
      <c r="D291" s="1054"/>
      <c r="E291" s="1054"/>
      <c r="F291" s="1054"/>
      <c r="G291" s="1054"/>
      <c r="H291" s="1054"/>
      <c r="I291" s="1054"/>
      <c r="J291" s="1055"/>
      <c r="K291" s="736">
        <v>5418666.46</v>
      </c>
      <c r="M291" s="491"/>
      <c r="N291" s="491"/>
      <c r="O291" s="568"/>
      <c r="P291" s="656"/>
    </row>
    <row r="292" spans="1:16" ht="15">
      <c r="A292" s="885" t="s">
        <v>34</v>
      </c>
      <c r="B292" s="886"/>
      <c r="C292" s="886"/>
      <c r="D292" s="886"/>
      <c r="E292" s="886"/>
      <c r="F292" s="886"/>
      <c r="G292" s="886"/>
      <c r="H292" s="886"/>
      <c r="I292" s="886"/>
      <c r="J292" s="886"/>
      <c r="K292" s="886"/>
      <c r="L292" s="886"/>
      <c r="M292" s="886"/>
      <c r="N292" s="886"/>
      <c r="O292" s="887"/>
      <c r="P292" s="656"/>
    </row>
    <row r="293" spans="1:16">
      <c r="A293" s="617"/>
      <c r="B293" s="613"/>
      <c r="C293" s="613"/>
      <c r="D293" s="1096" t="s">
        <v>1349</v>
      </c>
      <c r="E293" s="1096"/>
      <c r="F293" s="1096"/>
      <c r="G293" s="1096"/>
      <c r="H293" s="1096"/>
      <c r="I293" s="1096"/>
      <c r="J293" s="617"/>
      <c r="K293" s="609">
        <v>661118.68094630004</v>
      </c>
      <c r="L293" s="622"/>
      <c r="M293" s="622"/>
      <c r="N293" s="617"/>
      <c r="O293" s="617"/>
      <c r="P293" s="610"/>
    </row>
    <row r="294" spans="1:16">
      <c r="A294" s="617">
        <v>223</v>
      </c>
      <c r="B294" s="591" t="s">
        <v>53</v>
      </c>
      <c r="C294" s="613"/>
      <c r="D294" s="631" t="s">
        <v>2097</v>
      </c>
      <c r="E294" s="652" t="s">
        <v>1136</v>
      </c>
      <c r="F294" s="613">
        <v>145</v>
      </c>
      <c r="G294" s="600" t="s">
        <v>41</v>
      </c>
      <c r="H294" s="1237">
        <v>2.4</v>
      </c>
      <c r="I294" s="653">
        <v>80410</v>
      </c>
      <c r="J294" s="591" t="s">
        <v>1137</v>
      </c>
      <c r="K294" s="628">
        <v>344.29096800000002</v>
      </c>
      <c r="L294" s="622" t="s">
        <v>1350</v>
      </c>
      <c r="M294" s="622" t="s">
        <v>1352</v>
      </c>
      <c r="N294" s="859" t="s">
        <v>56</v>
      </c>
      <c r="O294" s="591" t="s">
        <v>57</v>
      </c>
      <c r="P294" s="610">
        <v>43.7</v>
      </c>
    </row>
    <row r="295" spans="1:16">
      <c r="A295" s="617">
        <v>224</v>
      </c>
      <c r="B295" s="591" t="s">
        <v>53</v>
      </c>
      <c r="C295" s="613"/>
      <c r="D295" s="631" t="s">
        <v>2098</v>
      </c>
      <c r="E295" s="652" t="s">
        <v>1136</v>
      </c>
      <c r="F295" s="613">
        <v>146</v>
      </c>
      <c r="G295" s="600" t="s">
        <v>41</v>
      </c>
      <c r="H295" s="1237">
        <v>37.78</v>
      </c>
      <c r="I295" s="653">
        <v>80410</v>
      </c>
      <c r="J295" s="591" t="s">
        <v>1137</v>
      </c>
      <c r="K295" s="628">
        <v>5791.0075608000006</v>
      </c>
      <c r="L295" s="622" t="s">
        <v>1350</v>
      </c>
      <c r="M295" s="622" t="s">
        <v>1352</v>
      </c>
      <c r="N295" s="859" t="s">
        <v>56</v>
      </c>
      <c r="O295" s="591" t="s">
        <v>57</v>
      </c>
      <c r="P295" s="610">
        <v>57.74</v>
      </c>
    </row>
    <row r="296" spans="1:16">
      <c r="A296" s="617">
        <v>225</v>
      </c>
      <c r="B296" s="591" t="s">
        <v>53</v>
      </c>
      <c r="C296" s="613"/>
      <c r="D296" s="631" t="s">
        <v>2099</v>
      </c>
      <c r="E296" s="652" t="s">
        <v>1136</v>
      </c>
      <c r="F296" s="613">
        <v>147</v>
      </c>
      <c r="G296" s="600" t="s">
        <v>41</v>
      </c>
      <c r="H296" s="1237">
        <v>21.7</v>
      </c>
      <c r="I296" s="653">
        <v>80410</v>
      </c>
      <c r="J296" s="591" t="s">
        <v>1137</v>
      </c>
      <c r="K296" s="628">
        <v>33209.137500000004</v>
      </c>
      <c r="L296" s="622" t="s">
        <v>1350</v>
      </c>
      <c r="M296" s="622" t="s">
        <v>1352</v>
      </c>
      <c r="N296" s="859" t="s">
        <v>56</v>
      </c>
      <c r="O296" s="591" t="s">
        <v>57</v>
      </c>
      <c r="P296" s="610">
        <v>44</v>
      </c>
    </row>
    <row r="297" spans="1:16">
      <c r="A297" s="617">
        <v>226</v>
      </c>
      <c r="B297" s="591" t="s">
        <v>53</v>
      </c>
      <c r="C297" s="613"/>
      <c r="D297" s="631" t="s">
        <v>2100</v>
      </c>
      <c r="E297" s="652" t="s">
        <v>1136</v>
      </c>
      <c r="F297" s="613">
        <v>148</v>
      </c>
      <c r="G297" s="600" t="s">
        <v>41</v>
      </c>
      <c r="H297" s="1237">
        <v>0.3</v>
      </c>
      <c r="I297" s="653">
        <v>80410</v>
      </c>
      <c r="J297" s="591" t="s">
        <v>1137</v>
      </c>
      <c r="K297" s="628">
        <v>944.93700000000013</v>
      </c>
      <c r="L297" s="622" t="s">
        <v>1350</v>
      </c>
      <c r="M297" s="622" t="s">
        <v>1352</v>
      </c>
      <c r="N297" s="859" t="s">
        <v>56</v>
      </c>
      <c r="O297" s="591" t="s">
        <v>57</v>
      </c>
      <c r="P297" s="610">
        <v>23.11</v>
      </c>
    </row>
    <row r="298" spans="1:16">
      <c r="A298" s="617">
        <v>227</v>
      </c>
      <c r="B298" s="591" t="s">
        <v>53</v>
      </c>
      <c r="C298" s="613"/>
      <c r="D298" s="631" t="s">
        <v>2101</v>
      </c>
      <c r="E298" s="652" t="s">
        <v>1136</v>
      </c>
      <c r="F298" s="613">
        <v>149</v>
      </c>
      <c r="G298" s="600" t="s">
        <v>41</v>
      </c>
      <c r="H298" s="1237">
        <v>3.91</v>
      </c>
      <c r="I298" s="653">
        <v>80410</v>
      </c>
      <c r="J298" s="591" t="s">
        <v>1137</v>
      </c>
      <c r="K298" s="628">
        <v>164.49917400000001</v>
      </c>
      <c r="L298" s="622" t="s">
        <v>1350</v>
      </c>
      <c r="M298" s="622" t="s">
        <v>1352</v>
      </c>
      <c r="N298" s="859" t="s">
        <v>56</v>
      </c>
      <c r="O298" s="591" t="s">
        <v>57</v>
      </c>
      <c r="P298" s="610"/>
    </row>
    <row r="299" spans="1:16">
      <c r="A299" s="617">
        <v>228</v>
      </c>
      <c r="B299" s="591" t="s">
        <v>53</v>
      </c>
      <c r="C299" s="613"/>
      <c r="D299" s="631" t="s">
        <v>2102</v>
      </c>
      <c r="E299" s="652" t="s">
        <v>1136</v>
      </c>
      <c r="F299" s="613">
        <v>150</v>
      </c>
      <c r="G299" s="600" t="s">
        <v>41</v>
      </c>
      <c r="H299" s="1237">
        <v>0.6</v>
      </c>
      <c r="I299" s="653">
        <v>80410</v>
      </c>
      <c r="J299" s="591" t="s">
        <v>1137</v>
      </c>
      <c r="K299" s="628">
        <v>240.40800000000002</v>
      </c>
      <c r="L299" s="622" t="s">
        <v>1350</v>
      </c>
      <c r="M299" s="622" t="s">
        <v>1352</v>
      </c>
      <c r="N299" s="859" t="s">
        <v>56</v>
      </c>
      <c r="O299" s="591" t="s">
        <v>57</v>
      </c>
      <c r="P299" s="610">
        <v>303</v>
      </c>
    </row>
    <row r="300" spans="1:16">
      <c r="A300" s="617">
        <v>229</v>
      </c>
      <c r="B300" s="591" t="s">
        <v>53</v>
      </c>
      <c r="C300" s="613"/>
      <c r="D300" s="631" t="s">
        <v>2103</v>
      </c>
      <c r="E300" s="652" t="s">
        <v>1136</v>
      </c>
      <c r="F300" s="613">
        <v>151</v>
      </c>
      <c r="G300" s="600" t="s">
        <v>41</v>
      </c>
      <c r="H300" s="1237">
        <v>156.6</v>
      </c>
      <c r="I300" s="653">
        <v>80410</v>
      </c>
      <c r="J300" s="591" t="s">
        <v>1137</v>
      </c>
      <c r="K300" s="628">
        <v>13073.927958000002</v>
      </c>
      <c r="L300" s="622" t="s">
        <v>1350</v>
      </c>
      <c r="M300" s="622" t="s">
        <v>1352</v>
      </c>
      <c r="N300" s="859" t="s">
        <v>56</v>
      </c>
      <c r="O300" s="591" t="s">
        <v>57</v>
      </c>
      <c r="P300" s="610"/>
    </row>
    <row r="301" spans="1:16">
      <c r="A301" s="617">
        <v>230</v>
      </c>
      <c r="B301" s="591" t="s">
        <v>53</v>
      </c>
      <c r="C301" s="613"/>
      <c r="D301" s="631" t="s">
        <v>2104</v>
      </c>
      <c r="E301" s="652" t="s">
        <v>1136</v>
      </c>
      <c r="F301" s="613">
        <v>153</v>
      </c>
      <c r="G301" s="600" t="s">
        <v>41</v>
      </c>
      <c r="H301" s="1237">
        <v>22.55</v>
      </c>
      <c r="I301" s="653">
        <v>80410</v>
      </c>
      <c r="J301" s="591" t="s">
        <v>1137</v>
      </c>
      <c r="K301" s="628">
        <v>1882.6122315000005</v>
      </c>
      <c r="L301" s="622" t="s">
        <v>1350</v>
      </c>
      <c r="M301" s="622" t="s">
        <v>1352</v>
      </c>
      <c r="N301" s="859" t="s">
        <v>56</v>
      </c>
      <c r="O301" s="591" t="s">
        <v>57</v>
      </c>
      <c r="P301" s="610">
        <v>480</v>
      </c>
    </row>
    <row r="302" spans="1:16">
      <c r="A302" s="617">
        <v>231</v>
      </c>
      <c r="B302" s="591" t="s">
        <v>53</v>
      </c>
      <c r="C302" s="613"/>
      <c r="D302" s="631" t="s">
        <v>2105</v>
      </c>
      <c r="E302" s="652" t="s">
        <v>1136</v>
      </c>
      <c r="F302" s="613">
        <v>154</v>
      </c>
      <c r="G302" s="600" t="s">
        <v>41</v>
      </c>
      <c r="H302" s="1237">
        <v>22.55</v>
      </c>
      <c r="I302" s="653">
        <v>80410</v>
      </c>
      <c r="J302" s="591" t="s">
        <v>1137</v>
      </c>
      <c r="K302" s="628">
        <v>1882.6122315000005</v>
      </c>
      <c r="L302" s="622" t="s">
        <v>1350</v>
      </c>
      <c r="M302" s="622" t="s">
        <v>1352</v>
      </c>
      <c r="N302" s="859" t="s">
        <v>56</v>
      </c>
      <c r="O302" s="591" t="s">
        <v>57</v>
      </c>
      <c r="P302" s="610">
        <v>479.25</v>
      </c>
    </row>
    <row r="303" spans="1:16">
      <c r="A303" s="617">
        <v>232</v>
      </c>
      <c r="B303" s="591" t="s">
        <v>53</v>
      </c>
      <c r="C303" s="613"/>
      <c r="D303" s="631" t="s">
        <v>2106</v>
      </c>
      <c r="E303" s="652" t="s">
        <v>1136</v>
      </c>
      <c r="F303" s="613">
        <v>155</v>
      </c>
      <c r="G303" s="600" t="s">
        <v>41</v>
      </c>
      <c r="H303" s="1237">
        <v>22.55</v>
      </c>
      <c r="I303" s="653">
        <v>80410</v>
      </c>
      <c r="J303" s="591" t="s">
        <v>1137</v>
      </c>
      <c r="K303" s="628">
        <v>1882.6122315000005</v>
      </c>
      <c r="L303" s="622" t="s">
        <v>1350</v>
      </c>
      <c r="M303" s="622" t="s">
        <v>1352</v>
      </c>
      <c r="N303" s="859" t="s">
        <v>56</v>
      </c>
      <c r="O303" s="591" t="s">
        <v>57</v>
      </c>
      <c r="P303" s="610">
        <v>213</v>
      </c>
    </row>
    <row r="304" spans="1:16">
      <c r="A304" s="617">
        <v>233</v>
      </c>
      <c r="B304" s="591" t="s">
        <v>53</v>
      </c>
      <c r="C304" s="613"/>
      <c r="D304" s="631" t="s">
        <v>2107</v>
      </c>
      <c r="E304" s="652" t="s">
        <v>1136</v>
      </c>
      <c r="F304" s="613">
        <v>157</v>
      </c>
      <c r="G304" s="600" t="s">
        <v>41</v>
      </c>
      <c r="H304" s="1237">
        <v>82.7</v>
      </c>
      <c r="I304" s="653">
        <v>80410</v>
      </c>
      <c r="J304" s="591" t="s">
        <v>1137</v>
      </c>
      <c r="K304" s="628">
        <v>6826.0646160000015</v>
      </c>
      <c r="L304" s="622" t="s">
        <v>1350</v>
      </c>
      <c r="M304" s="622" t="s">
        <v>1352</v>
      </c>
      <c r="N304" s="859" t="s">
        <v>56</v>
      </c>
      <c r="O304" s="591" t="s">
        <v>57</v>
      </c>
      <c r="P304" s="610">
        <v>320</v>
      </c>
    </row>
    <row r="305" spans="1:16" ht="30.75">
      <c r="A305" s="617">
        <v>234</v>
      </c>
      <c r="B305" s="591" t="s">
        <v>53</v>
      </c>
      <c r="C305" s="613"/>
      <c r="D305" s="631" t="s">
        <v>2108</v>
      </c>
      <c r="E305" s="652" t="s">
        <v>1136</v>
      </c>
      <c r="F305" s="613">
        <v>158</v>
      </c>
      <c r="G305" s="600" t="s">
        <v>41</v>
      </c>
      <c r="H305" s="1237">
        <v>6.5</v>
      </c>
      <c r="I305" s="653">
        <v>80410</v>
      </c>
      <c r="J305" s="591" t="s">
        <v>1137</v>
      </c>
      <c r="K305" s="628">
        <v>524.28421500000013</v>
      </c>
      <c r="L305" s="622" t="s">
        <v>1350</v>
      </c>
      <c r="M305" s="622" t="s">
        <v>1352</v>
      </c>
      <c r="N305" s="859" t="s">
        <v>56</v>
      </c>
      <c r="O305" s="591" t="s">
        <v>57</v>
      </c>
      <c r="P305" s="610">
        <v>690</v>
      </c>
    </row>
    <row r="306" spans="1:16">
      <c r="A306" s="617">
        <v>235</v>
      </c>
      <c r="B306" s="591" t="s">
        <v>53</v>
      </c>
      <c r="C306" s="613"/>
      <c r="D306" s="631" t="s">
        <v>2109</v>
      </c>
      <c r="E306" s="652" t="s">
        <v>1136</v>
      </c>
      <c r="F306" s="613">
        <v>159</v>
      </c>
      <c r="G306" s="600" t="s">
        <v>41</v>
      </c>
      <c r="H306" s="1237">
        <v>134.80000000000001</v>
      </c>
      <c r="I306" s="653">
        <v>80410</v>
      </c>
      <c r="J306" s="591" t="s">
        <v>1137</v>
      </c>
      <c r="K306" s="628">
        <v>7534.6271280000019</v>
      </c>
      <c r="L306" s="622" t="s">
        <v>1350</v>
      </c>
      <c r="M306" s="622" t="s">
        <v>1352</v>
      </c>
      <c r="N306" s="859" t="s">
        <v>56</v>
      </c>
      <c r="O306" s="591" t="s">
        <v>57</v>
      </c>
      <c r="P306" s="610">
        <v>127.8</v>
      </c>
    </row>
    <row r="307" spans="1:16">
      <c r="A307" s="617">
        <v>236</v>
      </c>
      <c r="B307" s="591" t="s">
        <v>53</v>
      </c>
      <c r="C307" s="613"/>
      <c r="D307" s="631" t="s">
        <v>2078</v>
      </c>
      <c r="E307" s="652" t="s">
        <v>1136</v>
      </c>
      <c r="F307" s="613">
        <v>160</v>
      </c>
      <c r="G307" s="600" t="s">
        <v>41</v>
      </c>
      <c r="H307" s="1237">
        <v>4.55</v>
      </c>
      <c r="I307" s="653">
        <v>80410</v>
      </c>
      <c r="J307" s="591" t="s">
        <v>1137</v>
      </c>
      <c r="K307" s="628">
        <v>1020.5275080000002</v>
      </c>
      <c r="L307" s="622" t="s">
        <v>1350</v>
      </c>
      <c r="M307" s="622" t="s">
        <v>1352</v>
      </c>
      <c r="N307" s="859" t="s">
        <v>56</v>
      </c>
      <c r="O307" s="591" t="s">
        <v>57</v>
      </c>
      <c r="P307" s="610">
        <v>4.05</v>
      </c>
    </row>
    <row r="308" spans="1:16">
      <c r="A308" s="617">
        <v>237</v>
      </c>
      <c r="B308" s="591" t="s">
        <v>53</v>
      </c>
      <c r="C308" s="613"/>
      <c r="D308" s="631" t="s">
        <v>2110</v>
      </c>
      <c r="E308" s="652" t="s">
        <v>1136</v>
      </c>
      <c r="F308" s="613">
        <v>161</v>
      </c>
      <c r="G308" s="600" t="s">
        <v>41</v>
      </c>
      <c r="H308" s="1237">
        <v>134.80000000000001</v>
      </c>
      <c r="I308" s="653">
        <v>80410</v>
      </c>
      <c r="J308" s="591" t="s">
        <v>1137</v>
      </c>
      <c r="K308" s="628">
        <v>11126.402784000004</v>
      </c>
      <c r="L308" s="622" t="s">
        <v>1350</v>
      </c>
      <c r="M308" s="622" t="s">
        <v>1352</v>
      </c>
      <c r="N308" s="859" t="s">
        <v>56</v>
      </c>
      <c r="O308" s="591" t="s">
        <v>57</v>
      </c>
      <c r="P308" s="610">
        <v>745.5</v>
      </c>
    </row>
    <row r="309" spans="1:16">
      <c r="A309" s="617">
        <v>238</v>
      </c>
      <c r="B309" s="591" t="s">
        <v>53</v>
      </c>
      <c r="C309" s="613"/>
      <c r="D309" s="631" t="s">
        <v>2111</v>
      </c>
      <c r="E309" s="652" t="s">
        <v>1136</v>
      </c>
      <c r="F309" s="613">
        <v>162</v>
      </c>
      <c r="G309" s="600" t="s">
        <v>41</v>
      </c>
      <c r="H309" s="1237">
        <v>30</v>
      </c>
      <c r="I309" s="653">
        <v>80410</v>
      </c>
      <c r="J309" s="591" t="s">
        <v>1137</v>
      </c>
      <c r="K309" s="628">
        <v>2419.7733000000003</v>
      </c>
      <c r="L309" s="622" t="s">
        <v>1350</v>
      </c>
      <c r="M309" s="622" t="s">
        <v>1352</v>
      </c>
      <c r="N309" s="859" t="s">
        <v>56</v>
      </c>
      <c r="O309" s="591" t="s">
        <v>57</v>
      </c>
      <c r="P309" s="610">
        <v>821</v>
      </c>
    </row>
    <row r="310" spans="1:16">
      <c r="A310" s="617">
        <v>239</v>
      </c>
      <c r="B310" s="591" t="s">
        <v>53</v>
      </c>
      <c r="C310" s="613"/>
      <c r="D310" s="631" t="s">
        <v>2112</v>
      </c>
      <c r="E310" s="652" t="s">
        <v>1136</v>
      </c>
      <c r="F310" s="613">
        <v>163</v>
      </c>
      <c r="G310" s="600" t="s">
        <v>41</v>
      </c>
      <c r="H310" s="1237">
        <v>6.5</v>
      </c>
      <c r="I310" s="653">
        <v>80410</v>
      </c>
      <c r="J310" s="591" t="s">
        <v>1137</v>
      </c>
      <c r="K310" s="628">
        <v>1034.0994300000002</v>
      </c>
      <c r="L310" s="622" t="s">
        <v>1350</v>
      </c>
      <c r="M310" s="622" t="s">
        <v>1352</v>
      </c>
      <c r="N310" s="859" t="s">
        <v>56</v>
      </c>
      <c r="O310" s="591" t="s">
        <v>57</v>
      </c>
      <c r="P310" s="610">
        <v>69</v>
      </c>
    </row>
    <row r="311" spans="1:16">
      <c r="A311" s="617">
        <v>240</v>
      </c>
      <c r="B311" s="591" t="s">
        <v>53</v>
      </c>
      <c r="C311" s="613"/>
      <c r="D311" s="631" t="s">
        <v>2113</v>
      </c>
      <c r="E311" s="652" t="s">
        <v>1136</v>
      </c>
      <c r="F311" s="613">
        <v>164</v>
      </c>
      <c r="G311" s="600" t="s">
        <v>41</v>
      </c>
      <c r="H311" s="1237">
        <v>150.6</v>
      </c>
      <c r="I311" s="653">
        <v>80410</v>
      </c>
      <c r="J311" s="591" t="s">
        <v>1137</v>
      </c>
      <c r="K311" s="628">
        <v>32257.013999999999</v>
      </c>
      <c r="L311" s="622" t="s">
        <v>1350</v>
      </c>
      <c r="M311" s="622" t="s">
        <v>1352</v>
      </c>
      <c r="N311" s="859" t="s">
        <v>56</v>
      </c>
      <c r="O311" s="591" t="s">
        <v>57</v>
      </c>
      <c r="P311" s="610">
        <v>84</v>
      </c>
    </row>
    <row r="312" spans="1:16">
      <c r="A312" s="617">
        <v>241</v>
      </c>
      <c r="B312" s="591" t="s">
        <v>53</v>
      </c>
      <c r="C312" s="613"/>
      <c r="D312" s="631" t="s">
        <v>2114</v>
      </c>
      <c r="E312" s="652" t="s">
        <v>1136</v>
      </c>
      <c r="F312" s="613">
        <v>165</v>
      </c>
      <c r="G312" s="600" t="s">
        <v>41</v>
      </c>
      <c r="H312" s="1237">
        <f>122.5+263.4+153</f>
        <v>538.9</v>
      </c>
      <c r="I312" s="653">
        <v>80410</v>
      </c>
      <c r="J312" s="591" t="s">
        <v>1137</v>
      </c>
      <c r="K312" s="628">
        <v>67357.057110000009</v>
      </c>
      <c r="L312" s="622" t="s">
        <v>1350</v>
      </c>
      <c r="M312" s="622" t="s">
        <v>1352</v>
      </c>
      <c r="N312" s="859" t="s">
        <v>56</v>
      </c>
      <c r="O312" s="591" t="s">
        <v>57</v>
      </c>
      <c r="P312" s="610">
        <v>80</v>
      </c>
    </row>
    <row r="313" spans="1:16" ht="15">
      <c r="A313" s="617">
        <v>242</v>
      </c>
      <c r="B313" s="591" t="s">
        <v>53</v>
      </c>
      <c r="C313" s="613"/>
      <c r="D313" s="631" t="s">
        <v>1351</v>
      </c>
      <c r="E313" s="652" t="s">
        <v>1136</v>
      </c>
      <c r="F313" s="613">
        <v>166</v>
      </c>
      <c r="G313" s="600" t="s">
        <v>41</v>
      </c>
      <c r="H313" s="601">
        <v>2400</v>
      </c>
      <c r="I313" s="653">
        <v>80410</v>
      </c>
      <c r="J313" s="591" t="s">
        <v>1137</v>
      </c>
      <c r="K313" s="605">
        <v>125544</v>
      </c>
      <c r="L313" s="622" t="s">
        <v>1350</v>
      </c>
      <c r="M313" s="622" t="s">
        <v>1352</v>
      </c>
      <c r="N313" s="859" t="s">
        <v>56</v>
      </c>
      <c r="O313" s="591" t="s">
        <v>57</v>
      </c>
      <c r="P313" s="610">
        <v>810</v>
      </c>
    </row>
    <row r="314" spans="1:16">
      <c r="A314" s="617">
        <v>243</v>
      </c>
      <c r="B314" s="591" t="s">
        <v>53</v>
      </c>
      <c r="C314" s="613"/>
      <c r="D314" s="631" t="s">
        <v>2115</v>
      </c>
      <c r="E314" s="652" t="s">
        <v>1136</v>
      </c>
      <c r="F314" s="613">
        <v>167</v>
      </c>
      <c r="G314" s="613" t="s">
        <v>46</v>
      </c>
      <c r="H314" s="1237">
        <v>6</v>
      </c>
      <c r="I314" s="653">
        <v>80410</v>
      </c>
      <c r="J314" s="591" t="s">
        <v>1137</v>
      </c>
      <c r="K314" s="605">
        <v>288</v>
      </c>
      <c r="L314" s="622" t="s">
        <v>1350</v>
      </c>
      <c r="M314" s="622" t="s">
        <v>1352</v>
      </c>
      <c r="N314" s="859" t="s">
        <v>56</v>
      </c>
      <c r="O314" s="591" t="s">
        <v>57</v>
      </c>
      <c r="P314" s="610">
        <v>3.2</v>
      </c>
    </row>
    <row r="315" spans="1:16">
      <c r="A315" s="617">
        <v>244</v>
      </c>
      <c r="B315" s="591" t="s">
        <v>53</v>
      </c>
      <c r="C315" s="613"/>
      <c r="D315" s="631" t="s">
        <v>2116</v>
      </c>
      <c r="E315" s="652" t="s">
        <v>1136</v>
      </c>
      <c r="F315" s="613">
        <v>168</v>
      </c>
      <c r="G315" s="613" t="s">
        <v>46</v>
      </c>
      <c r="H315" s="1237">
        <v>2</v>
      </c>
      <c r="I315" s="653">
        <v>80410</v>
      </c>
      <c r="J315" s="591" t="s">
        <v>1137</v>
      </c>
      <c r="K315" s="605">
        <v>70</v>
      </c>
      <c r="L315" s="622" t="s">
        <v>1350</v>
      </c>
      <c r="M315" s="622" t="s">
        <v>1352</v>
      </c>
      <c r="N315" s="859" t="s">
        <v>56</v>
      </c>
      <c r="O315" s="591" t="s">
        <v>57</v>
      </c>
      <c r="P315" s="610">
        <v>6.2</v>
      </c>
    </row>
    <row r="316" spans="1:16">
      <c r="A316" s="617">
        <v>245</v>
      </c>
      <c r="B316" s="591" t="s">
        <v>53</v>
      </c>
      <c r="C316" s="613"/>
      <c r="D316" s="631" t="s">
        <v>2117</v>
      </c>
      <c r="E316" s="652" t="s">
        <v>1136</v>
      </c>
      <c r="F316" s="613">
        <v>169</v>
      </c>
      <c r="G316" s="613" t="s">
        <v>46</v>
      </c>
      <c r="H316" s="1237">
        <v>4</v>
      </c>
      <c r="I316" s="653">
        <v>80410</v>
      </c>
      <c r="J316" s="591" t="s">
        <v>1137</v>
      </c>
      <c r="K316" s="605">
        <v>75.684000000000012</v>
      </c>
      <c r="L316" s="622" t="s">
        <v>1350</v>
      </c>
      <c r="M316" s="622" t="s">
        <v>1352</v>
      </c>
      <c r="N316" s="859" t="s">
        <v>56</v>
      </c>
      <c r="O316" s="591" t="s">
        <v>57</v>
      </c>
      <c r="P316" s="610">
        <v>56</v>
      </c>
    </row>
    <row r="317" spans="1:16">
      <c r="A317" s="617">
        <v>246</v>
      </c>
      <c r="B317" s="591" t="s">
        <v>53</v>
      </c>
      <c r="C317" s="613"/>
      <c r="D317" s="631" t="s">
        <v>2118</v>
      </c>
      <c r="E317" s="652" t="s">
        <v>1136</v>
      </c>
      <c r="F317" s="613">
        <v>170</v>
      </c>
      <c r="G317" s="613" t="s">
        <v>46</v>
      </c>
      <c r="H317" s="1237">
        <f>216+98</f>
        <v>314</v>
      </c>
      <c r="I317" s="653">
        <v>80410</v>
      </c>
      <c r="J317" s="591" t="s">
        <v>1137</v>
      </c>
      <c r="K317" s="605">
        <v>9086.5320000000011</v>
      </c>
      <c r="L317" s="622" t="s">
        <v>1350</v>
      </c>
      <c r="M317" s="622" t="s">
        <v>1352</v>
      </c>
      <c r="N317" s="859" t="s">
        <v>56</v>
      </c>
      <c r="O317" s="591" t="s">
        <v>57</v>
      </c>
      <c r="P317" s="610">
        <v>17</v>
      </c>
    </row>
    <row r="318" spans="1:16">
      <c r="A318" s="617">
        <v>247</v>
      </c>
      <c r="B318" s="591" t="s">
        <v>53</v>
      </c>
      <c r="C318" s="613"/>
      <c r="D318" s="631" t="s">
        <v>2119</v>
      </c>
      <c r="E318" s="652" t="s">
        <v>1136</v>
      </c>
      <c r="F318" s="613">
        <v>171</v>
      </c>
      <c r="G318" s="613" t="s">
        <v>46</v>
      </c>
      <c r="H318" s="1237">
        <f>149+70</f>
        <v>219</v>
      </c>
      <c r="I318" s="653">
        <v>80410</v>
      </c>
      <c r="J318" s="591" t="s">
        <v>1137</v>
      </c>
      <c r="K318" s="605">
        <v>8531.1450000000004</v>
      </c>
      <c r="L318" s="622" t="s">
        <v>1350</v>
      </c>
      <c r="M318" s="622" t="s">
        <v>1352</v>
      </c>
      <c r="N318" s="859" t="s">
        <v>56</v>
      </c>
      <c r="O318" s="591" t="s">
        <v>57</v>
      </c>
      <c r="P318" s="610">
        <v>182</v>
      </c>
    </row>
    <row r="319" spans="1:16">
      <c r="A319" s="617">
        <v>248</v>
      </c>
      <c r="B319" s="591" t="s">
        <v>53</v>
      </c>
      <c r="C319" s="613"/>
      <c r="D319" s="631" t="s">
        <v>2120</v>
      </c>
      <c r="E319" s="652" t="s">
        <v>1136</v>
      </c>
      <c r="F319" s="613">
        <v>172</v>
      </c>
      <c r="G319" s="613" t="s">
        <v>46</v>
      </c>
      <c r="H319" s="1237">
        <v>65</v>
      </c>
      <c r="I319" s="653">
        <v>80410</v>
      </c>
      <c r="J319" s="591" t="s">
        <v>1137</v>
      </c>
      <c r="K319" s="605">
        <v>2966.1450000000004</v>
      </c>
      <c r="L319" s="622" t="s">
        <v>1350</v>
      </c>
      <c r="M319" s="622" t="s">
        <v>1352</v>
      </c>
      <c r="N319" s="859" t="s">
        <v>56</v>
      </c>
      <c r="O319" s="591" t="s">
        <v>57</v>
      </c>
      <c r="P319" s="610">
        <v>6300</v>
      </c>
    </row>
    <row r="320" spans="1:16">
      <c r="A320" s="617">
        <v>249</v>
      </c>
      <c r="B320" s="591" t="s">
        <v>53</v>
      </c>
      <c r="C320" s="613"/>
      <c r="D320" s="631" t="s">
        <v>2121</v>
      </c>
      <c r="E320" s="652" t="s">
        <v>1136</v>
      </c>
      <c r="F320" s="613">
        <v>173</v>
      </c>
      <c r="G320" s="613" t="s">
        <v>41</v>
      </c>
      <c r="H320" s="1237">
        <v>0.5</v>
      </c>
      <c r="I320" s="653">
        <v>80410</v>
      </c>
      <c r="J320" s="591" t="s">
        <v>1137</v>
      </c>
      <c r="K320" s="605">
        <v>111.30000000000003</v>
      </c>
      <c r="L320" s="622" t="s">
        <v>1350</v>
      </c>
      <c r="M320" s="622" t="s">
        <v>1352</v>
      </c>
      <c r="N320" s="859" t="s">
        <v>56</v>
      </c>
      <c r="O320" s="591" t="s">
        <v>57</v>
      </c>
      <c r="P320" s="610">
        <v>25</v>
      </c>
    </row>
    <row r="321" spans="1:16" ht="15">
      <c r="A321" s="617">
        <v>250</v>
      </c>
      <c r="B321" s="591" t="s">
        <v>53</v>
      </c>
      <c r="C321" s="613"/>
      <c r="D321" s="631" t="s">
        <v>2122</v>
      </c>
      <c r="E321" s="652" t="s">
        <v>1136</v>
      </c>
      <c r="F321" s="613">
        <v>174</v>
      </c>
      <c r="G321" s="613" t="s">
        <v>41</v>
      </c>
      <c r="H321" s="619">
        <v>259.3</v>
      </c>
      <c r="I321" s="653">
        <v>80410</v>
      </c>
      <c r="J321" s="591" t="s">
        <v>1137</v>
      </c>
      <c r="K321" s="605">
        <v>12601.980000000001</v>
      </c>
      <c r="L321" s="622" t="s">
        <v>1350</v>
      </c>
      <c r="M321" s="622" t="s">
        <v>1352</v>
      </c>
      <c r="N321" s="859" t="s">
        <v>56</v>
      </c>
      <c r="O321" s="591" t="s">
        <v>57</v>
      </c>
      <c r="P321" s="610"/>
    </row>
    <row r="322" spans="1:16" ht="15">
      <c r="A322" s="617">
        <v>251</v>
      </c>
      <c r="B322" s="591" t="s">
        <v>53</v>
      </c>
      <c r="C322" s="591">
        <v>4590000</v>
      </c>
      <c r="D322" s="631" t="s">
        <v>1296</v>
      </c>
      <c r="E322" s="592" t="s">
        <v>1136</v>
      </c>
      <c r="F322" s="591">
        <v>166</v>
      </c>
      <c r="G322" s="600" t="s">
        <v>41</v>
      </c>
      <c r="H322" s="613">
        <v>200</v>
      </c>
      <c r="I322" s="602">
        <v>80410</v>
      </c>
      <c r="J322" s="591" t="s">
        <v>1137</v>
      </c>
      <c r="K322" s="605">
        <v>800</v>
      </c>
      <c r="L322" s="622" t="s">
        <v>306</v>
      </c>
      <c r="M322" s="622" t="s">
        <v>1350</v>
      </c>
      <c r="N322" s="595" t="s">
        <v>465</v>
      </c>
      <c r="O322" s="591" t="s">
        <v>59</v>
      </c>
      <c r="P322" s="610">
        <v>97</v>
      </c>
    </row>
    <row r="323" spans="1:16" ht="15">
      <c r="A323" s="617">
        <v>252</v>
      </c>
      <c r="B323" s="591" t="s">
        <v>53</v>
      </c>
      <c r="C323" s="591">
        <v>4590000</v>
      </c>
      <c r="D323" s="631" t="s">
        <v>1187</v>
      </c>
      <c r="E323" s="592" t="s">
        <v>1136</v>
      </c>
      <c r="F323" s="591">
        <v>166</v>
      </c>
      <c r="G323" s="600" t="s">
        <v>37</v>
      </c>
      <c r="H323" s="613">
        <v>6</v>
      </c>
      <c r="I323" s="602">
        <v>80410</v>
      </c>
      <c r="J323" s="591" t="s">
        <v>1137</v>
      </c>
      <c r="K323" s="605">
        <v>1680</v>
      </c>
      <c r="L323" s="622" t="s">
        <v>306</v>
      </c>
      <c r="M323" s="622" t="s">
        <v>1350</v>
      </c>
      <c r="N323" s="595" t="s">
        <v>465</v>
      </c>
      <c r="O323" s="591" t="s">
        <v>59</v>
      </c>
      <c r="P323" s="610">
        <v>212</v>
      </c>
    </row>
    <row r="324" spans="1:16" ht="15">
      <c r="A324" s="617">
        <v>253</v>
      </c>
      <c r="B324" s="591" t="s">
        <v>53</v>
      </c>
      <c r="C324" s="591">
        <v>3133030</v>
      </c>
      <c r="D324" s="631" t="s">
        <v>1308</v>
      </c>
      <c r="E324" s="592" t="s">
        <v>1136</v>
      </c>
      <c r="F324" s="591">
        <v>796</v>
      </c>
      <c r="G324" s="621" t="s">
        <v>37</v>
      </c>
      <c r="H324" s="608">
        <v>71</v>
      </c>
      <c r="I324" s="602">
        <v>80410</v>
      </c>
      <c r="J324" s="591" t="s">
        <v>1137</v>
      </c>
      <c r="K324" s="605">
        <v>113458</v>
      </c>
      <c r="L324" s="622" t="s">
        <v>306</v>
      </c>
      <c r="M324" s="622" t="s">
        <v>1350</v>
      </c>
      <c r="N324" s="600" t="s">
        <v>138</v>
      </c>
      <c r="O324" s="591" t="s">
        <v>57</v>
      </c>
      <c r="P324" s="610">
        <v>131</v>
      </c>
    </row>
    <row r="325" spans="1:16" ht="15">
      <c r="A325" s="617">
        <v>254</v>
      </c>
      <c r="B325" s="613" t="s">
        <v>53</v>
      </c>
      <c r="C325" s="613">
        <v>2695000</v>
      </c>
      <c r="D325" s="631" t="s">
        <v>1251</v>
      </c>
      <c r="E325" s="652" t="s">
        <v>1136</v>
      </c>
      <c r="F325" s="613">
        <v>796</v>
      </c>
      <c r="G325" s="600" t="s">
        <v>37</v>
      </c>
      <c r="H325" s="601">
        <v>6</v>
      </c>
      <c r="I325" s="653">
        <v>80410</v>
      </c>
      <c r="J325" s="613" t="s">
        <v>1137</v>
      </c>
      <c r="K325" s="605">
        <v>360</v>
      </c>
      <c r="L325" s="622" t="s">
        <v>306</v>
      </c>
      <c r="M325" s="622" t="s">
        <v>1350</v>
      </c>
      <c r="N325" s="613" t="s">
        <v>138</v>
      </c>
      <c r="O325" s="613" t="s">
        <v>57</v>
      </c>
      <c r="P325" s="610">
        <v>230</v>
      </c>
    </row>
    <row r="326" spans="1:16" ht="15">
      <c r="A326" s="617">
        <v>255</v>
      </c>
      <c r="B326" s="613" t="s">
        <v>53</v>
      </c>
      <c r="C326" s="613">
        <v>2320050</v>
      </c>
      <c r="D326" s="631" t="s">
        <v>1351</v>
      </c>
      <c r="E326" s="652" t="s">
        <v>1136</v>
      </c>
      <c r="F326" s="613">
        <v>166</v>
      </c>
      <c r="G326" s="600" t="s">
        <v>41</v>
      </c>
      <c r="H326" s="601">
        <v>600</v>
      </c>
      <c r="I326" s="653">
        <v>80410</v>
      </c>
      <c r="J326" s="591" t="s">
        <v>1137</v>
      </c>
      <c r="K326" s="605">
        <v>31386</v>
      </c>
      <c r="L326" s="622" t="s">
        <v>1350</v>
      </c>
      <c r="M326" s="622" t="s">
        <v>422</v>
      </c>
      <c r="N326" s="859" t="s">
        <v>56</v>
      </c>
      <c r="O326" s="591" t="s">
        <v>57</v>
      </c>
      <c r="P326" s="610">
        <v>140</v>
      </c>
    </row>
    <row r="327" spans="1:16" ht="15">
      <c r="A327" s="617">
        <v>256</v>
      </c>
      <c r="B327" s="591" t="s">
        <v>53</v>
      </c>
      <c r="C327" s="591">
        <v>3131010</v>
      </c>
      <c r="D327" s="631" t="s">
        <v>1193</v>
      </c>
      <c r="E327" s="592" t="s">
        <v>1136</v>
      </c>
      <c r="F327" s="606" t="s">
        <v>54</v>
      </c>
      <c r="G327" s="600" t="s">
        <v>42</v>
      </c>
      <c r="H327" s="613">
        <v>200</v>
      </c>
      <c r="I327" s="602">
        <v>80410</v>
      </c>
      <c r="J327" s="591" t="s">
        <v>1137</v>
      </c>
      <c r="K327" s="605">
        <v>750</v>
      </c>
      <c r="L327" s="622" t="s">
        <v>305</v>
      </c>
      <c r="M327" s="622" t="s">
        <v>1350</v>
      </c>
      <c r="N327" s="600" t="s">
        <v>138</v>
      </c>
      <c r="O327" s="591" t="s">
        <v>57</v>
      </c>
      <c r="P327" s="610">
        <v>117</v>
      </c>
    </row>
    <row r="328" spans="1:16" ht="15">
      <c r="A328" s="617">
        <v>257</v>
      </c>
      <c r="B328" s="591" t="s">
        <v>53</v>
      </c>
      <c r="C328" s="591">
        <v>3131010</v>
      </c>
      <c r="D328" s="631" t="s">
        <v>1315</v>
      </c>
      <c r="E328" s="592" t="s">
        <v>1136</v>
      </c>
      <c r="F328" s="606" t="s">
        <v>54</v>
      </c>
      <c r="G328" s="600" t="s">
        <v>42</v>
      </c>
      <c r="H328" s="613">
        <v>100</v>
      </c>
      <c r="I328" s="602">
        <v>80410</v>
      </c>
      <c r="J328" s="591" t="s">
        <v>1137</v>
      </c>
      <c r="K328" s="605">
        <v>1234</v>
      </c>
      <c r="L328" s="622" t="s">
        <v>305</v>
      </c>
      <c r="M328" s="622" t="s">
        <v>1350</v>
      </c>
      <c r="N328" s="600" t="s">
        <v>138</v>
      </c>
      <c r="O328" s="591" t="s">
        <v>57</v>
      </c>
      <c r="P328" s="610">
        <v>104</v>
      </c>
    </row>
    <row r="329" spans="1:16" ht="15">
      <c r="A329" s="617">
        <v>258</v>
      </c>
      <c r="B329" s="591" t="s">
        <v>53</v>
      </c>
      <c r="C329" s="591">
        <v>3131010</v>
      </c>
      <c r="D329" s="631" t="s">
        <v>1316</v>
      </c>
      <c r="E329" s="592" t="s">
        <v>1136</v>
      </c>
      <c r="F329" s="606" t="s">
        <v>54</v>
      </c>
      <c r="G329" s="600" t="s">
        <v>42</v>
      </c>
      <c r="H329" s="613">
        <v>200</v>
      </c>
      <c r="I329" s="602">
        <v>80410</v>
      </c>
      <c r="J329" s="591" t="s">
        <v>1137</v>
      </c>
      <c r="K329" s="605">
        <v>6400</v>
      </c>
      <c r="L329" s="622" t="s">
        <v>305</v>
      </c>
      <c r="M329" s="622" t="s">
        <v>1350</v>
      </c>
      <c r="N329" s="600" t="s">
        <v>138</v>
      </c>
      <c r="O329" s="591" t="s">
        <v>57</v>
      </c>
      <c r="P329" s="610">
        <v>93</v>
      </c>
    </row>
    <row r="330" spans="1:16" s="686" customFormat="1" ht="15">
      <c r="A330" s="617">
        <v>259</v>
      </c>
      <c r="B330" s="591" t="s">
        <v>53</v>
      </c>
      <c r="C330" s="591">
        <v>4590000</v>
      </c>
      <c r="D330" s="631" t="s">
        <v>1300</v>
      </c>
      <c r="E330" s="592" t="s">
        <v>1136</v>
      </c>
      <c r="F330" s="619">
        <v>839</v>
      </c>
      <c r="G330" s="600" t="s">
        <v>38</v>
      </c>
      <c r="H330" s="613">
        <v>1</v>
      </c>
      <c r="I330" s="602">
        <v>80410</v>
      </c>
      <c r="J330" s="591" t="s">
        <v>1137</v>
      </c>
      <c r="K330" s="605">
        <v>17080</v>
      </c>
      <c r="L330" s="622" t="s">
        <v>305</v>
      </c>
      <c r="M330" s="622" t="s">
        <v>1350</v>
      </c>
      <c r="N330" s="600" t="s">
        <v>138</v>
      </c>
      <c r="O330" s="591" t="s">
        <v>57</v>
      </c>
      <c r="P330" s="685">
        <v>26000</v>
      </c>
    </row>
    <row r="331" spans="1:16" s="686" customFormat="1" ht="15">
      <c r="A331" s="617">
        <v>260</v>
      </c>
      <c r="B331" s="591" t="s">
        <v>53</v>
      </c>
      <c r="C331" s="591">
        <v>2716000</v>
      </c>
      <c r="D331" s="631" t="s">
        <v>1301</v>
      </c>
      <c r="E331" s="592" t="s">
        <v>1136</v>
      </c>
      <c r="F331" s="591">
        <v>166</v>
      </c>
      <c r="G331" s="600" t="s">
        <v>38</v>
      </c>
      <c r="H331" s="613">
        <v>1</v>
      </c>
      <c r="I331" s="602">
        <v>80410</v>
      </c>
      <c r="J331" s="591" t="s">
        <v>1137</v>
      </c>
      <c r="K331" s="605">
        <v>19800</v>
      </c>
      <c r="L331" s="622" t="s">
        <v>305</v>
      </c>
      <c r="M331" s="622" t="s">
        <v>1350</v>
      </c>
      <c r="N331" s="600" t="s">
        <v>138</v>
      </c>
      <c r="O331" s="591" t="s">
        <v>57</v>
      </c>
      <c r="P331" s="685">
        <v>25</v>
      </c>
    </row>
    <row r="332" spans="1:16" s="686" customFormat="1" ht="15">
      <c r="A332" s="617">
        <v>261</v>
      </c>
      <c r="B332" s="591" t="s">
        <v>53</v>
      </c>
      <c r="C332" s="591">
        <v>2716000</v>
      </c>
      <c r="D332" s="631" t="s">
        <v>1310</v>
      </c>
      <c r="E332" s="592" t="s">
        <v>1136</v>
      </c>
      <c r="F332" s="606" t="s">
        <v>54</v>
      </c>
      <c r="G332" s="600" t="s">
        <v>42</v>
      </c>
      <c r="H332" s="608">
        <v>105</v>
      </c>
      <c r="I332" s="602">
        <v>80411</v>
      </c>
      <c r="J332" s="591" t="s">
        <v>1137</v>
      </c>
      <c r="K332" s="605">
        <v>22669</v>
      </c>
      <c r="L332" s="622" t="s">
        <v>306</v>
      </c>
      <c r="M332" s="622" t="s">
        <v>1350</v>
      </c>
      <c r="N332" s="600" t="s">
        <v>138</v>
      </c>
      <c r="O332" s="591" t="s">
        <v>59</v>
      </c>
      <c r="P332" s="685">
        <v>330</v>
      </c>
    </row>
    <row r="333" spans="1:16" s="686" customFormat="1" ht="15">
      <c r="A333" s="617">
        <v>262</v>
      </c>
      <c r="B333" s="591" t="s">
        <v>53</v>
      </c>
      <c r="C333" s="591">
        <v>4590000</v>
      </c>
      <c r="D333" s="631" t="s">
        <v>1298</v>
      </c>
      <c r="E333" s="592" t="s">
        <v>1136</v>
      </c>
      <c r="F333" s="619">
        <v>839</v>
      </c>
      <c r="G333" s="600" t="s">
        <v>1299</v>
      </c>
      <c r="H333" s="613">
        <v>2</v>
      </c>
      <c r="I333" s="602">
        <v>80410</v>
      </c>
      <c r="J333" s="591" t="s">
        <v>1137</v>
      </c>
      <c r="K333" s="605">
        <v>3600</v>
      </c>
      <c r="L333" s="622" t="s">
        <v>305</v>
      </c>
      <c r="M333" s="622" t="s">
        <v>1350</v>
      </c>
      <c r="N333" s="595" t="s">
        <v>465</v>
      </c>
      <c r="O333" s="591" t="s">
        <v>59</v>
      </c>
      <c r="P333" s="685">
        <v>13000</v>
      </c>
    </row>
    <row r="334" spans="1:16" ht="15">
      <c r="A334" s="617">
        <v>263</v>
      </c>
      <c r="B334" s="591" t="s">
        <v>53</v>
      </c>
      <c r="C334" s="591">
        <v>3190000</v>
      </c>
      <c r="D334" s="631" t="s">
        <v>1302</v>
      </c>
      <c r="E334" s="592" t="s">
        <v>1136</v>
      </c>
      <c r="F334" s="606" t="s">
        <v>54</v>
      </c>
      <c r="G334" s="600" t="s">
        <v>42</v>
      </c>
      <c r="H334" s="613">
        <v>250</v>
      </c>
      <c r="I334" s="602">
        <v>80410</v>
      </c>
      <c r="J334" s="591" t="s">
        <v>1137</v>
      </c>
      <c r="K334" s="605">
        <v>5750</v>
      </c>
      <c r="L334" s="622" t="s">
        <v>306</v>
      </c>
      <c r="M334" s="622" t="s">
        <v>1350</v>
      </c>
      <c r="N334" s="600" t="s">
        <v>138</v>
      </c>
      <c r="O334" s="591" t="s">
        <v>57</v>
      </c>
      <c r="P334" s="610">
        <v>144</v>
      </c>
    </row>
    <row r="335" spans="1:16" ht="15">
      <c r="A335" s="617">
        <v>264</v>
      </c>
      <c r="B335" s="591" t="s">
        <v>53</v>
      </c>
      <c r="C335" s="591">
        <v>3190000</v>
      </c>
      <c r="D335" s="631" t="s">
        <v>1303</v>
      </c>
      <c r="E335" s="592" t="s">
        <v>1136</v>
      </c>
      <c r="F335" s="591">
        <v>166</v>
      </c>
      <c r="G335" s="600" t="s">
        <v>42</v>
      </c>
      <c r="H335" s="608">
        <f>50+50+50</f>
        <v>150</v>
      </c>
      <c r="I335" s="602">
        <v>80410</v>
      </c>
      <c r="J335" s="591" t="s">
        <v>1137</v>
      </c>
      <c r="K335" s="605">
        <v>2400</v>
      </c>
      <c r="L335" s="622" t="s">
        <v>306</v>
      </c>
      <c r="M335" s="622" t="s">
        <v>1350</v>
      </c>
      <c r="N335" s="595" t="s">
        <v>465</v>
      </c>
      <c r="O335" s="591" t="s">
        <v>59</v>
      </c>
      <c r="P335" s="610">
        <v>96</v>
      </c>
    </row>
    <row r="336" spans="1:16" ht="15">
      <c r="A336" s="617">
        <v>265</v>
      </c>
      <c r="B336" s="591" t="s">
        <v>53</v>
      </c>
      <c r="C336" s="591">
        <v>2714000</v>
      </c>
      <c r="D336" s="631" t="s">
        <v>1304</v>
      </c>
      <c r="E336" s="592" t="s">
        <v>1136</v>
      </c>
      <c r="F336" s="591">
        <v>796</v>
      </c>
      <c r="G336" s="600" t="s">
        <v>37</v>
      </c>
      <c r="H336" s="608">
        <v>70</v>
      </c>
      <c r="I336" s="602">
        <v>80410</v>
      </c>
      <c r="J336" s="591" t="s">
        <v>1137</v>
      </c>
      <c r="K336" s="605">
        <v>280</v>
      </c>
      <c r="L336" s="622" t="s">
        <v>306</v>
      </c>
      <c r="M336" s="622" t="s">
        <v>1350</v>
      </c>
      <c r="N336" s="595" t="s">
        <v>465</v>
      </c>
      <c r="O336" s="591" t="s">
        <v>59</v>
      </c>
      <c r="P336" s="610"/>
    </row>
    <row r="337" spans="1:16" ht="15">
      <c r="A337" s="617">
        <v>266</v>
      </c>
      <c r="B337" s="591" t="s">
        <v>53</v>
      </c>
      <c r="C337" s="591">
        <v>2716000</v>
      </c>
      <c r="D337" s="631" t="s">
        <v>1305</v>
      </c>
      <c r="E337" s="592" t="s">
        <v>1136</v>
      </c>
      <c r="F337" s="619">
        <v>625</v>
      </c>
      <c r="G337" s="600" t="s">
        <v>37</v>
      </c>
      <c r="H337" s="608">
        <f>400+400</f>
        <v>800</v>
      </c>
      <c r="I337" s="602">
        <v>80410</v>
      </c>
      <c r="J337" s="591" t="s">
        <v>1137</v>
      </c>
      <c r="K337" s="605">
        <v>360</v>
      </c>
      <c r="L337" s="622" t="s">
        <v>306</v>
      </c>
      <c r="M337" s="622" t="s">
        <v>1350</v>
      </c>
      <c r="N337" s="600" t="s">
        <v>138</v>
      </c>
      <c r="O337" s="591" t="s">
        <v>57</v>
      </c>
      <c r="P337" s="610">
        <v>28000</v>
      </c>
    </row>
    <row r="338" spans="1:16" ht="15">
      <c r="A338" s="617">
        <v>267</v>
      </c>
      <c r="B338" s="591" t="s">
        <v>53</v>
      </c>
      <c r="C338" s="591">
        <v>2714000</v>
      </c>
      <c r="D338" s="631" t="s">
        <v>1307</v>
      </c>
      <c r="E338" s="592" t="s">
        <v>1136</v>
      </c>
      <c r="F338" s="591">
        <v>796</v>
      </c>
      <c r="G338" s="600" t="s">
        <v>1267</v>
      </c>
      <c r="H338" s="608">
        <v>5</v>
      </c>
      <c r="I338" s="602">
        <v>80410</v>
      </c>
      <c r="J338" s="591" t="s">
        <v>1137</v>
      </c>
      <c r="K338" s="605">
        <v>5500</v>
      </c>
      <c r="L338" s="622" t="s">
        <v>306</v>
      </c>
      <c r="M338" s="622" t="s">
        <v>1350</v>
      </c>
      <c r="N338" s="595" t="s">
        <v>465</v>
      </c>
      <c r="O338" s="591" t="s">
        <v>59</v>
      </c>
      <c r="P338" s="610"/>
    </row>
    <row r="339" spans="1:16" ht="15">
      <c r="A339" s="617">
        <v>268</v>
      </c>
      <c r="B339" s="591" t="s">
        <v>53</v>
      </c>
      <c r="C339" s="591">
        <v>4590000</v>
      </c>
      <c r="D339" s="631" t="s">
        <v>1306</v>
      </c>
      <c r="E339" s="592" t="s">
        <v>1136</v>
      </c>
      <c r="F339" s="606" t="s">
        <v>54</v>
      </c>
      <c r="G339" s="600" t="s">
        <v>42</v>
      </c>
      <c r="H339" s="608">
        <v>50</v>
      </c>
      <c r="I339" s="602">
        <v>80410</v>
      </c>
      <c r="J339" s="591" t="s">
        <v>1137</v>
      </c>
      <c r="K339" s="605">
        <v>7000</v>
      </c>
      <c r="L339" s="622" t="s">
        <v>305</v>
      </c>
      <c r="M339" s="622" t="s">
        <v>1350</v>
      </c>
      <c r="N339" s="595" t="s">
        <v>465</v>
      </c>
      <c r="O339" s="591" t="s">
        <v>57</v>
      </c>
      <c r="P339" s="610">
        <v>5100</v>
      </c>
    </row>
    <row r="340" spans="1:16" ht="15">
      <c r="A340" s="617">
        <v>269</v>
      </c>
      <c r="B340" s="591" t="s">
        <v>53</v>
      </c>
      <c r="C340" s="591">
        <v>2716000</v>
      </c>
      <c r="D340" s="631" t="s">
        <v>1311</v>
      </c>
      <c r="E340" s="592" t="s">
        <v>1136</v>
      </c>
      <c r="F340" s="591">
        <v>166</v>
      </c>
      <c r="G340" s="600" t="s">
        <v>165</v>
      </c>
      <c r="H340" s="613">
        <v>8</v>
      </c>
      <c r="I340" s="602">
        <v>80410</v>
      </c>
      <c r="J340" s="591" t="s">
        <v>1137</v>
      </c>
      <c r="K340" s="605">
        <v>16000</v>
      </c>
      <c r="L340" s="622" t="s">
        <v>305</v>
      </c>
      <c r="M340" s="622" t="s">
        <v>1350</v>
      </c>
      <c r="N340" s="600" t="s">
        <v>138</v>
      </c>
      <c r="O340" s="591" t="s">
        <v>59</v>
      </c>
      <c r="P340" s="610">
        <v>6134</v>
      </c>
    </row>
    <row r="341" spans="1:16" ht="15">
      <c r="A341" s="617">
        <v>270</v>
      </c>
      <c r="B341" s="591" t="s">
        <v>53</v>
      </c>
      <c r="C341" s="591">
        <v>2716000</v>
      </c>
      <c r="D341" s="631" t="s">
        <v>1309</v>
      </c>
      <c r="E341" s="592" t="s">
        <v>1136</v>
      </c>
      <c r="F341" s="606" t="s">
        <v>54</v>
      </c>
      <c r="G341" s="600" t="s">
        <v>42</v>
      </c>
      <c r="H341" s="608">
        <v>40</v>
      </c>
      <c r="I341" s="602">
        <v>80410</v>
      </c>
      <c r="J341" s="591" t="s">
        <v>1137</v>
      </c>
      <c r="K341" s="605">
        <v>5200</v>
      </c>
      <c r="L341" s="622" t="s">
        <v>306</v>
      </c>
      <c r="M341" s="622" t="s">
        <v>1350</v>
      </c>
      <c r="N341" s="600" t="s">
        <v>138</v>
      </c>
      <c r="O341" s="591" t="s">
        <v>59</v>
      </c>
      <c r="P341" s="610">
        <v>22000</v>
      </c>
    </row>
    <row r="342" spans="1:16" ht="15">
      <c r="A342" s="617">
        <v>271</v>
      </c>
      <c r="B342" s="591" t="s">
        <v>53</v>
      </c>
      <c r="C342" s="591">
        <v>3131010</v>
      </c>
      <c r="D342" s="631" t="s">
        <v>1194</v>
      </c>
      <c r="E342" s="592" t="s">
        <v>1136</v>
      </c>
      <c r="F342" s="606" t="s">
        <v>54</v>
      </c>
      <c r="G342" s="600" t="s">
        <v>37</v>
      </c>
      <c r="H342" s="613">
        <v>30</v>
      </c>
      <c r="I342" s="602">
        <v>80410</v>
      </c>
      <c r="J342" s="591" t="s">
        <v>1137</v>
      </c>
      <c r="K342" s="605">
        <v>1200</v>
      </c>
      <c r="L342" s="622" t="s">
        <v>305</v>
      </c>
      <c r="M342" s="622" t="s">
        <v>1350</v>
      </c>
      <c r="N342" s="600" t="s">
        <v>138</v>
      </c>
      <c r="O342" s="591" t="s">
        <v>57</v>
      </c>
      <c r="P342" s="610">
        <v>1750090</v>
      </c>
    </row>
    <row r="343" spans="1:16" ht="15">
      <c r="A343" s="617">
        <v>272</v>
      </c>
      <c r="B343" s="591" t="s">
        <v>53</v>
      </c>
      <c r="C343" s="591">
        <v>3131010</v>
      </c>
      <c r="D343" s="631" t="s">
        <v>1192</v>
      </c>
      <c r="E343" s="592" t="s">
        <v>1136</v>
      </c>
      <c r="F343" s="606" t="s">
        <v>54</v>
      </c>
      <c r="G343" s="600" t="s">
        <v>42</v>
      </c>
      <c r="H343" s="613">
        <v>200</v>
      </c>
      <c r="I343" s="602">
        <v>80410</v>
      </c>
      <c r="J343" s="591" t="s">
        <v>1137</v>
      </c>
      <c r="K343" s="605">
        <v>2250</v>
      </c>
      <c r="L343" s="622" t="s">
        <v>305</v>
      </c>
      <c r="M343" s="622" t="s">
        <v>1350</v>
      </c>
      <c r="N343" s="600" t="s">
        <v>138</v>
      </c>
      <c r="O343" s="591" t="s">
        <v>57</v>
      </c>
      <c r="P343" s="610">
        <v>125422</v>
      </c>
    </row>
    <row r="344" spans="1:16" ht="15">
      <c r="A344" s="617">
        <v>273</v>
      </c>
      <c r="B344" s="591"/>
      <c r="C344" s="591">
        <v>3131010</v>
      </c>
      <c r="D344" s="631" t="s">
        <v>2123</v>
      </c>
      <c r="E344" s="592" t="s">
        <v>1136</v>
      </c>
      <c r="F344" s="606" t="s">
        <v>54</v>
      </c>
      <c r="G344" s="591" t="s">
        <v>37</v>
      </c>
      <c r="H344" s="591">
        <v>21</v>
      </c>
      <c r="I344" s="602">
        <v>80410</v>
      </c>
      <c r="J344" s="591" t="s">
        <v>1137</v>
      </c>
      <c r="K344" s="605">
        <v>29671</v>
      </c>
      <c r="L344" s="622" t="s">
        <v>305</v>
      </c>
      <c r="M344" s="622" t="s">
        <v>1350</v>
      </c>
      <c r="N344" s="600" t="s">
        <v>138</v>
      </c>
      <c r="O344" s="591" t="s">
        <v>57</v>
      </c>
      <c r="P344" s="610">
        <v>106949</v>
      </c>
    </row>
    <row r="345" spans="1:16" s="686" customFormat="1" ht="15">
      <c r="A345" s="617">
        <v>274</v>
      </c>
      <c r="B345" s="591" t="s">
        <v>53</v>
      </c>
      <c r="C345" s="591">
        <v>3131010</v>
      </c>
      <c r="D345" s="631" t="s">
        <v>2124</v>
      </c>
      <c r="E345" s="592" t="s">
        <v>1136</v>
      </c>
      <c r="F345" s="591">
        <v>166</v>
      </c>
      <c r="G345" s="600" t="s">
        <v>41</v>
      </c>
      <c r="H345" s="627">
        <f>27+30+30+13</f>
        <v>100</v>
      </c>
      <c r="I345" s="602">
        <v>80410</v>
      </c>
      <c r="J345" s="591" t="s">
        <v>1137</v>
      </c>
      <c r="K345" s="605">
        <v>17500</v>
      </c>
      <c r="L345" s="622" t="s">
        <v>338</v>
      </c>
      <c r="M345" s="622" t="s">
        <v>422</v>
      </c>
      <c r="N345" s="600" t="s">
        <v>138</v>
      </c>
      <c r="O345" s="591" t="s">
        <v>57</v>
      </c>
      <c r="P345" s="685">
        <v>92000</v>
      </c>
    </row>
    <row r="346" spans="1:16">
      <c r="A346" s="617"/>
      <c r="B346" s="591"/>
      <c r="C346" s="591"/>
      <c r="D346" s="1096" t="s">
        <v>2125</v>
      </c>
      <c r="E346" s="1096"/>
      <c r="F346" s="1096"/>
      <c r="G346" s="1096"/>
      <c r="H346" s="1096"/>
      <c r="I346" s="1096"/>
      <c r="J346" s="591"/>
      <c r="K346" s="609">
        <v>122908</v>
      </c>
      <c r="L346" s="622"/>
      <c r="M346" s="622"/>
      <c r="N346" s="595"/>
      <c r="O346" s="591"/>
      <c r="P346" s="610">
        <f>3820+3322+3655</f>
        <v>10797</v>
      </c>
    </row>
    <row r="347" spans="1:16" ht="15">
      <c r="A347" s="617">
        <v>275</v>
      </c>
      <c r="B347" s="591" t="s">
        <v>53</v>
      </c>
      <c r="C347" s="591">
        <v>3190000</v>
      </c>
      <c r="D347" s="631" t="s">
        <v>1323</v>
      </c>
      <c r="E347" s="592" t="s">
        <v>1136</v>
      </c>
      <c r="F347" s="591">
        <v>796</v>
      </c>
      <c r="G347" s="600" t="s">
        <v>37</v>
      </c>
      <c r="H347" s="627">
        <v>36</v>
      </c>
      <c r="I347" s="602">
        <v>80410</v>
      </c>
      <c r="J347" s="591" t="s">
        <v>1137</v>
      </c>
      <c r="K347" s="605">
        <v>1008</v>
      </c>
      <c r="L347" s="622" t="s">
        <v>306</v>
      </c>
      <c r="M347" s="622" t="s">
        <v>422</v>
      </c>
      <c r="N347" s="600" t="s">
        <v>138</v>
      </c>
      <c r="O347" s="591" t="s">
        <v>57</v>
      </c>
      <c r="P347" s="610"/>
    </row>
    <row r="348" spans="1:16" ht="15">
      <c r="A348" s="617">
        <v>276</v>
      </c>
      <c r="B348" s="591" t="s">
        <v>53</v>
      </c>
      <c r="C348" s="591">
        <v>3190000</v>
      </c>
      <c r="D348" s="631" t="s">
        <v>1324</v>
      </c>
      <c r="E348" s="592" t="s">
        <v>1136</v>
      </c>
      <c r="F348" s="591">
        <v>796</v>
      </c>
      <c r="G348" s="621" t="s">
        <v>37</v>
      </c>
      <c r="H348" s="627">
        <v>20</v>
      </c>
      <c r="I348" s="602">
        <v>80410</v>
      </c>
      <c r="J348" s="591" t="s">
        <v>1137</v>
      </c>
      <c r="K348" s="605">
        <v>600</v>
      </c>
      <c r="L348" s="622" t="s">
        <v>306</v>
      </c>
      <c r="M348" s="622" t="s">
        <v>422</v>
      </c>
      <c r="N348" s="600" t="s">
        <v>138</v>
      </c>
      <c r="O348" s="591" t="s">
        <v>57</v>
      </c>
      <c r="P348" s="656"/>
    </row>
    <row r="349" spans="1:16" ht="15">
      <c r="A349" s="617">
        <v>277</v>
      </c>
      <c r="B349" s="591" t="s">
        <v>53</v>
      </c>
      <c r="C349" s="591">
        <v>3150000</v>
      </c>
      <c r="D349" s="631" t="s">
        <v>1318</v>
      </c>
      <c r="E349" s="592" t="s">
        <v>1136</v>
      </c>
      <c r="F349" s="591">
        <v>796</v>
      </c>
      <c r="G349" s="621" t="s">
        <v>37</v>
      </c>
      <c r="H349" s="613">
        <v>20</v>
      </c>
      <c r="I349" s="602">
        <v>80410</v>
      </c>
      <c r="J349" s="591" t="s">
        <v>1137</v>
      </c>
      <c r="K349" s="605">
        <v>14520</v>
      </c>
      <c r="L349" s="622" t="s">
        <v>305</v>
      </c>
      <c r="M349" s="622" t="s">
        <v>422</v>
      </c>
      <c r="N349" s="600" t="s">
        <v>138</v>
      </c>
      <c r="O349" s="591" t="s">
        <v>57</v>
      </c>
      <c r="P349" s="656"/>
    </row>
    <row r="350" spans="1:16" ht="15">
      <c r="A350" s="617">
        <v>278</v>
      </c>
      <c r="B350" s="591" t="s">
        <v>53</v>
      </c>
      <c r="C350" s="591">
        <v>3150000</v>
      </c>
      <c r="D350" s="631" t="s">
        <v>1204</v>
      </c>
      <c r="E350" s="592" t="s">
        <v>1136</v>
      </c>
      <c r="F350" s="591">
        <v>796</v>
      </c>
      <c r="G350" s="621" t="s">
        <v>37</v>
      </c>
      <c r="H350" s="613">
        <v>500</v>
      </c>
      <c r="I350" s="602">
        <v>80410</v>
      </c>
      <c r="J350" s="591" t="s">
        <v>1137</v>
      </c>
      <c r="K350" s="605">
        <v>11000</v>
      </c>
      <c r="L350" s="622" t="s">
        <v>305</v>
      </c>
      <c r="M350" s="622" t="s">
        <v>422</v>
      </c>
      <c r="N350" s="600" t="s">
        <v>138</v>
      </c>
      <c r="O350" s="591" t="s">
        <v>57</v>
      </c>
      <c r="P350" s="610"/>
    </row>
    <row r="351" spans="1:16" ht="15">
      <c r="A351" s="617">
        <v>279</v>
      </c>
      <c r="B351" s="591" t="s">
        <v>53</v>
      </c>
      <c r="C351" s="591">
        <v>2422010</v>
      </c>
      <c r="D351" s="631" t="s">
        <v>1319</v>
      </c>
      <c r="E351" s="592" t="s">
        <v>1136</v>
      </c>
      <c r="F351" s="591">
        <v>166</v>
      </c>
      <c r="G351" s="621" t="s">
        <v>37</v>
      </c>
      <c r="H351" s="627">
        <v>20</v>
      </c>
      <c r="I351" s="602">
        <v>80410</v>
      </c>
      <c r="J351" s="591" t="s">
        <v>1137</v>
      </c>
      <c r="K351" s="605">
        <v>3180</v>
      </c>
      <c r="L351" s="622" t="s">
        <v>305</v>
      </c>
      <c r="M351" s="622" t="s">
        <v>422</v>
      </c>
      <c r="N351" s="600" t="s">
        <v>138</v>
      </c>
      <c r="O351" s="591" t="s">
        <v>57</v>
      </c>
      <c r="P351" s="610">
        <v>23700</v>
      </c>
    </row>
    <row r="352" spans="1:16" ht="15">
      <c r="A352" s="617">
        <v>280</v>
      </c>
      <c r="B352" s="591" t="s">
        <v>53</v>
      </c>
      <c r="C352" s="591">
        <v>3313010</v>
      </c>
      <c r="D352" s="631" t="s">
        <v>1320</v>
      </c>
      <c r="E352" s="592" t="s">
        <v>1136</v>
      </c>
      <c r="F352" s="591">
        <v>796</v>
      </c>
      <c r="G352" s="600" t="s">
        <v>37</v>
      </c>
      <c r="H352" s="613">
        <v>21</v>
      </c>
      <c r="I352" s="602">
        <v>80410</v>
      </c>
      <c r="J352" s="591" t="s">
        <v>1137</v>
      </c>
      <c r="K352" s="605">
        <v>12600</v>
      </c>
      <c r="L352" s="622" t="s">
        <v>305</v>
      </c>
      <c r="M352" s="622" t="s">
        <v>422</v>
      </c>
      <c r="N352" s="600" t="s">
        <v>138</v>
      </c>
      <c r="O352" s="591" t="s">
        <v>57</v>
      </c>
      <c r="P352" s="610">
        <f>140770*3</f>
        <v>422310</v>
      </c>
    </row>
    <row r="353" spans="1:22" ht="15">
      <c r="A353" s="617">
        <v>281</v>
      </c>
      <c r="B353" s="613" t="s">
        <v>53</v>
      </c>
      <c r="C353" s="613">
        <v>3190000</v>
      </c>
      <c r="D353" s="631" t="s">
        <v>1322</v>
      </c>
      <c r="E353" s="652" t="s">
        <v>1136</v>
      </c>
      <c r="F353" s="613">
        <v>796</v>
      </c>
      <c r="G353" s="600" t="s">
        <v>37</v>
      </c>
      <c r="H353" s="601">
        <v>2</v>
      </c>
      <c r="I353" s="653">
        <v>80410</v>
      </c>
      <c r="J353" s="591" t="s">
        <v>1137</v>
      </c>
      <c r="K353" s="605">
        <v>42000</v>
      </c>
      <c r="L353" s="622" t="s">
        <v>305</v>
      </c>
      <c r="M353" s="622" t="s">
        <v>1352</v>
      </c>
      <c r="N353" s="591" t="s">
        <v>138</v>
      </c>
      <c r="O353" s="591" t="s">
        <v>57</v>
      </c>
      <c r="P353" s="610">
        <v>7800</v>
      </c>
    </row>
    <row r="354" spans="1:22" ht="15">
      <c r="A354" s="617">
        <v>282</v>
      </c>
      <c r="B354" s="591" t="s">
        <v>53</v>
      </c>
      <c r="C354" s="591">
        <v>3150000</v>
      </c>
      <c r="D354" s="631" t="s">
        <v>1317</v>
      </c>
      <c r="E354" s="592" t="s">
        <v>1136</v>
      </c>
      <c r="F354" s="591">
        <v>796</v>
      </c>
      <c r="G354" s="600" t="s">
        <v>37</v>
      </c>
      <c r="H354" s="608">
        <v>2</v>
      </c>
      <c r="I354" s="602">
        <v>80410</v>
      </c>
      <c r="J354" s="591" t="s">
        <v>1137</v>
      </c>
      <c r="K354" s="605">
        <v>38000</v>
      </c>
      <c r="L354" s="622" t="s">
        <v>306</v>
      </c>
      <c r="M354" s="622" t="s">
        <v>1352</v>
      </c>
      <c r="N354" s="600" t="s">
        <v>138</v>
      </c>
      <c r="O354" s="591" t="s">
        <v>57</v>
      </c>
      <c r="P354" s="610">
        <v>396200</v>
      </c>
    </row>
    <row r="355" spans="1:22">
      <c r="A355" s="617"/>
      <c r="B355" s="613"/>
      <c r="C355" s="613"/>
      <c r="D355" s="1097" t="s">
        <v>1325</v>
      </c>
      <c r="E355" s="1098"/>
      <c r="F355" s="1098"/>
      <c r="G355" s="1098"/>
      <c r="H355" s="1098"/>
      <c r="I355" s="1099"/>
      <c r="J355" s="617"/>
      <c r="K355" s="609">
        <v>935178.91599999997</v>
      </c>
      <c r="L355" s="622"/>
      <c r="M355" s="622"/>
      <c r="N355" s="600"/>
      <c r="O355" s="600"/>
      <c r="P355" s="610">
        <f>1930*3</f>
        <v>5790</v>
      </c>
    </row>
    <row r="356" spans="1:22" ht="15">
      <c r="A356" s="617">
        <v>283</v>
      </c>
      <c r="B356" s="613" t="s">
        <v>53</v>
      </c>
      <c r="C356" s="613">
        <v>3130000</v>
      </c>
      <c r="D356" s="614" t="s">
        <v>1206</v>
      </c>
      <c r="E356" s="652" t="s">
        <v>1136</v>
      </c>
      <c r="F356" s="613">
        <v>166</v>
      </c>
      <c r="G356" s="621" t="s">
        <v>41</v>
      </c>
      <c r="H356" s="613">
        <v>1700</v>
      </c>
      <c r="I356" s="653">
        <v>80410</v>
      </c>
      <c r="J356" s="591" t="s">
        <v>1137</v>
      </c>
      <c r="K356" s="628">
        <v>510000</v>
      </c>
      <c r="L356" s="622" t="s">
        <v>306</v>
      </c>
      <c r="M356" s="622" t="s">
        <v>422</v>
      </c>
      <c r="N356" s="600" t="s">
        <v>138</v>
      </c>
      <c r="O356" s="591" t="s">
        <v>57</v>
      </c>
      <c r="P356" s="610">
        <v>21000</v>
      </c>
    </row>
    <row r="357" spans="1:22">
      <c r="A357" s="617"/>
      <c r="B357" s="613"/>
      <c r="C357" s="613"/>
      <c r="D357" s="623" t="s">
        <v>1207</v>
      </c>
      <c r="E357" s="652"/>
      <c r="F357" s="613"/>
      <c r="G357" s="621"/>
      <c r="H357" s="613"/>
      <c r="I357" s="653"/>
      <c r="J357" s="591"/>
      <c r="K357" s="609">
        <v>425178.91599999997</v>
      </c>
      <c r="L357" s="622"/>
      <c r="M357" s="622"/>
      <c r="N357" s="859"/>
      <c r="O357" s="591"/>
      <c r="P357" s="610">
        <v>7000</v>
      </c>
    </row>
    <row r="358" spans="1:22" ht="15">
      <c r="A358" s="617">
        <v>284</v>
      </c>
      <c r="B358" s="613" t="s">
        <v>53</v>
      </c>
      <c r="C358" s="613"/>
      <c r="D358" s="614" t="s">
        <v>1208</v>
      </c>
      <c r="E358" s="652" t="s">
        <v>1136</v>
      </c>
      <c r="F358" s="613">
        <v>166</v>
      </c>
      <c r="G358" s="621" t="s">
        <v>41</v>
      </c>
      <c r="H358" s="608">
        <v>36</v>
      </c>
      <c r="I358" s="653">
        <v>80410</v>
      </c>
      <c r="J358" s="591" t="s">
        <v>1137</v>
      </c>
      <c r="K358" s="605">
        <v>17280</v>
      </c>
      <c r="L358" s="622" t="s">
        <v>306</v>
      </c>
      <c r="M358" s="622" t="s">
        <v>422</v>
      </c>
      <c r="N358" s="859" t="s">
        <v>56</v>
      </c>
      <c r="O358" s="591" t="s">
        <v>57</v>
      </c>
      <c r="P358" s="610">
        <v>44300</v>
      </c>
    </row>
    <row r="359" spans="1:22" ht="15">
      <c r="A359" s="617">
        <v>285</v>
      </c>
      <c r="B359" s="613" t="s">
        <v>53</v>
      </c>
      <c r="C359" s="613"/>
      <c r="D359" s="614" t="s">
        <v>1211</v>
      </c>
      <c r="E359" s="652" t="s">
        <v>1136</v>
      </c>
      <c r="F359" s="613">
        <v>166</v>
      </c>
      <c r="G359" s="621" t="s">
        <v>41</v>
      </c>
      <c r="H359" s="608">
        <v>34</v>
      </c>
      <c r="I359" s="653">
        <v>80410</v>
      </c>
      <c r="J359" s="591" t="s">
        <v>1137</v>
      </c>
      <c r="K359" s="605">
        <v>5440</v>
      </c>
      <c r="L359" s="622" t="s">
        <v>306</v>
      </c>
      <c r="M359" s="622" t="s">
        <v>422</v>
      </c>
      <c r="N359" s="859" t="s">
        <v>56</v>
      </c>
      <c r="O359" s="591" t="s">
        <v>57</v>
      </c>
      <c r="P359" s="610"/>
    </row>
    <row r="360" spans="1:22" ht="15">
      <c r="A360" s="617">
        <v>286</v>
      </c>
      <c r="B360" s="613" t="s">
        <v>53</v>
      </c>
      <c r="C360" s="613"/>
      <c r="D360" s="614" t="s">
        <v>1212</v>
      </c>
      <c r="E360" s="652" t="s">
        <v>1136</v>
      </c>
      <c r="F360" s="613">
        <v>166</v>
      </c>
      <c r="G360" s="621" t="s">
        <v>41</v>
      </c>
      <c r="H360" s="608">
        <v>50</v>
      </c>
      <c r="I360" s="653">
        <v>80410</v>
      </c>
      <c r="J360" s="591" t="s">
        <v>1137</v>
      </c>
      <c r="K360" s="605">
        <v>8500</v>
      </c>
      <c r="L360" s="622" t="s">
        <v>306</v>
      </c>
      <c r="M360" s="622" t="s">
        <v>422</v>
      </c>
      <c r="N360" s="859" t="s">
        <v>56</v>
      </c>
      <c r="O360" s="591" t="s">
        <v>57</v>
      </c>
      <c r="P360" s="617"/>
    </row>
    <row r="361" spans="1:22" ht="15">
      <c r="A361" s="617">
        <v>287</v>
      </c>
      <c r="B361" s="613" t="s">
        <v>53</v>
      </c>
      <c r="C361" s="613"/>
      <c r="D361" s="614" t="s">
        <v>1213</v>
      </c>
      <c r="E361" s="652" t="s">
        <v>1136</v>
      </c>
      <c r="F361" s="613">
        <v>166</v>
      </c>
      <c r="G361" s="621" t="s">
        <v>41</v>
      </c>
      <c r="H361" s="608">
        <v>18</v>
      </c>
      <c r="I361" s="653">
        <v>80410</v>
      </c>
      <c r="J361" s="591" t="s">
        <v>1137</v>
      </c>
      <c r="K361" s="605">
        <v>2300.4</v>
      </c>
      <c r="L361" s="622" t="s">
        <v>306</v>
      </c>
      <c r="M361" s="622" t="s">
        <v>422</v>
      </c>
      <c r="N361" s="859" t="s">
        <v>56</v>
      </c>
      <c r="O361" s="591" t="s">
        <v>57</v>
      </c>
    </row>
    <row r="362" spans="1:22" s="662" customFormat="1" ht="15">
      <c r="A362" s="617">
        <v>288</v>
      </c>
      <c r="B362" s="613" t="s">
        <v>53</v>
      </c>
      <c r="C362" s="613"/>
      <c r="D362" s="614" t="s">
        <v>1214</v>
      </c>
      <c r="E362" s="652" t="s">
        <v>1136</v>
      </c>
      <c r="F362" s="658" t="s">
        <v>54</v>
      </c>
      <c r="G362" s="621" t="s">
        <v>42</v>
      </c>
      <c r="H362" s="608">
        <v>4100</v>
      </c>
      <c r="I362" s="653">
        <v>80410</v>
      </c>
      <c r="J362" s="591" t="s">
        <v>1137</v>
      </c>
      <c r="K362" s="605">
        <v>8610</v>
      </c>
      <c r="L362" s="622" t="s">
        <v>306</v>
      </c>
      <c r="M362" s="622" t="s">
        <v>422</v>
      </c>
      <c r="N362" s="859" t="s">
        <v>56</v>
      </c>
      <c r="O362" s="591" t="s">
        <v>57</v>
      </c>
      <c r="P362" s="661"/>
      <c r="Q362" s="661"/>
      <c r="R362" s="661"/>
      <c r="S362" s="661"/>
      <c r="T362" s="661"/>
      <c r="U362" s="661"/>
      <c r="V362" s="661"/>
    </row>
    <row r="363" spans="1:22" s="662" customFormat="1" ht="15">
      <c r="A363" s="617">
        <v>289</v>
      </c>
      <c r="B363" s="613" t="s">
        <v>53</v>
      </c>
      <c r="C363" s="613"/>
      <c r="D363" s="614" t="s">
        <v>1215</v>
      </c>
      <c r="E363" s="652" t="s">
        <v>1136</v>
      </c>
      <c r="F363" s="613">
        <v>166</v>
      </c>
      <c r="G363" s="621" t="s">
        <v>41</v>
      </c>
      <c r="H363" s="608">
        <v>5</v>
      </c>
      <c r="I363" s="653">
        <v>80410</v>
      </c>
      <c r="J363" s="591" t="s">
        <v>1137</v>
      </c>
      <c r="K363" s="605">
        <v>3727.5</v>
      </c>
      <c r="L363" s="622" t="s">
        <v>306</v>
      </c>
      <c r="M363" s="622" t="s">
        <v>422</v>
      </c>
      <c r="N363" s="859" t="s">
        <v>56</v>
      </c>
      <c r="O363" s="591" t="s">
        <v>57</v>
      </c>
      <c r="P363" s="661"/>
      <c r="Q363" s="661"/>
      <c r="R363" s="661"/>
      <c r="S363" s="661"/>
      <c r="T363" s="661"/>
      <c r="U363" s="661"/>
      <c r="V363" s="661"/>
    </row>
    <row r="364" spans="1:22" s="662" customFormat="1" ht="15">
      <c r="A364" s="617">
        <v>290</v>
      </c>
      <c r="B364" s="613" t="s">
        <v>53</v>
      </c>
      <c r="C364" s="613"/>
      <c r="D364" s="614" t="s">
        <v>2126</v>
      </c>
      <c r="E364" s="652" t="s">
        <v>1136</v>
      </c>
      <c r="F364" s="613">
        <v>166</v>
      </c>
      <c r="G364" s="621" t="s">
        <v>42</v>
      </c>
      <c r="H364" s="608">
        <v>18</v>
      </c>
      <c r="I364" s="653">
        <v>80410</v>
      </c>
      <c r="J364" s="591" t="s">
        <v>1137</v>
      </c>
      <c r="K364" s="605">
        <v>1432.2599999999998</v>
      </c>
      <c r="L364" s="622" t="s">
        <v>306</v>
      </c>
      <c r="M364" s="622" t="s">
        <v>422</v>
      </c>
      <c r="N364" s="859" t="s">
        <v>56</v>
      </c>
      <c r="O364" s="591" t="s">
        <v>57</v>
      </c>
      <c r="P364" s="661"/>
      <c r="Q364" s="661"/>
      <c r="R364" s="661"/>
      <c r="S364" s="661"/>
      <c r="T364" s="661"/>
      <c r="U364" s="661"/>
      <c r="V364" s="661"/>
    </row>
    <row r="365" spans="1:22" s="662" customFormat="1" ht="15">
      <c r="A365" s="617">
        <v>291</v>
      </c>
      <c r="B365" s="613" t="s">
        <v>53</v>
      </c>
      <c r="C365" s="613"/>
      <c r="D365" s="614" t="s">
        <v>2127</v>
      </c>
      <c r="E365" s="652" t="s">
        <v>1136</v>
      </c>
      <c r="F365" s="613">
        <v>166</v>
      </c>
      <c r="G365" s="621" t="s">
        <v>41</v>
      </c>
      <c r="H365" s="659">
        <v>6.7</v>
      </c>
      <c r="I365" s="653">
        <v>80411</v>
      </c>
      <c r="J365" s="591" t="s">
        <v>1137</v>
      </c>
      <c r="K365" s="605">
        <v>3852.5</v>
      </c>
      <c r="L365" s="622" t="s">
        <v>306</v>
      </c>
      <c r="M365" s="622" t="s">
        <v>422</v>
      </c>
      <c r="N365" s="859" t="s">
        <v>56</v>
      </c>
      <c r="O365" s="591" t="s">
        <v>57</v>
      </c>
      <c r="P365" s="661"/>
      <c r="Q365" s="661"/>
      <c r="R365" s="661"/>
      <c r="S365" s="661"/>
      <c r="T365" s="661"/>
      <c r="U365" s="661"/>
      <c r="V365" s="661"/>
    </row>
    <row r="366" spans="1:22" s="662" customFormat="1" ht="15">
      <c r="A366" s="617">
        <v>292</v>
      </c>
      <c r="B366" s="613" t="s">
        <v>53</v>
      </c>
      <c r="C366" s="613"/>
      <c r="D366" s="614" t="s">
        <v>1216</v>
      </c>
      <c r="E366" s="652" t="s">
        <v>1136</v>
      </c>
      <c r="F366" s="658" t="s">
        <v>1217</v>
      </c>
      <c r="G366" s="621" t="s">
        <v>165</v>
      </c>
      <c r="H366" s="608">
        <v>60</v>
      </c>
      <c r="I366" s="653">
        <v>80410</v>
      </c>
      <c r="J366" s="591" t="s">
        <v>1137</v>
      </c>
      <c r="K366" s="605">
        <v>7080</v>
      </c>
      <c r="L366" s="622" t="s">
        <v>306</v>
      </c>
      <c r="M366" s="622" t="s">
        <v>422</v>
      </c>
      <c r="N366" s="859" t="s">
        <v>56</v>
      </c>
      <c r="O366" s="591" t="s">
        <v>57</v>
      </c>
      <c r="P366" s="661"/>
      <c r="Q366" s="661"/>
      <c r="R366" s="661"/>
      <c r="S366" s="661"/>
      <c r="T366" s="661"/>
      <c r="U366" s="661"/>
      <c r="V366" s="661"/>
    </row>
    <row r="367" spans="1:22" s="662" customFormat="1" ht="15">
      <c r="A367" s="617">
        <v>293</v>
      </c>
      <c r="B367" s="613" t="s">
        <v>53</v>
      </c>
      <c r="C367" s="613"/>
      <c r="D367" s="614" t="s">
        <v>1353</v>
      </c>
      <c r="E367" s="652" t="s">
        <v>1136</v>
      </c>
      <c r="F367" s="613">
        <v>166</v>
      </c>
      <c r="G367" s="600" t="s">
        <v>41</v>
      </c>
      <c r="H367" s="1238">
        <v>21</v>
      </c>
      <c r="I367" s="653">
        <v>80410</v>
      </c>
      <c r="J367" s="591" t="s">
        <v>1137</v>
      </c>
      <c r="K367" s="605">
        <v>1764</v>
      </c>
      <c r="L367" s="622" t="s">
        <v>306</v>
      </c>
      <c r="M367" s="622" t="s">
        <v>422</v>
      </c>
      <c r="N367" s="600" t="s">
        <v>138</v>
      </c>
      <c r="O367" s="591" t="s">
        <v>57</v>
      </c>
      <c r="P367" s="661"/>
      <c r="Q367" s="661"/>
      <c r="R367" s="661"/>
      <c r="S367" s="661"/>
      <c r="T367" s="661"/>
      <c r="U367" s="661"/>
      <c r="V367" s="661"/>
    </row>
    <row r="368" spans="1:22" s="662" customFormat="1" ht="15">
      <c r="A368" s="617">
        <v>294</v>
      </c>
      <c r="B368" s="613" t="s">
        <v>53</v>
      </c>
      <c r="C368" s="613"/>
      <c r="D368" s="614" t="s">
        <v>1218</v>
      </c>
      <c r="E368" s="652" t="s">
        <v>1136</v>
      </c>
      <c r="F368" s="613">
        <v>166</v>
      </c>
      <c r="G368" s="621" t="s">
        <v>41</v>
      </c>
      <c r="H368" s="608">
        <v>600</v>
      </c>
      <c r="I368" s="653">
        <v>80410</v>
      </c>
      <c r="J368" s="591" t="s">
        <v>1137</v>
      </c>
      <c r="K368" s="605">
        <v>59928</v>
      </c>
      <c r="L368" s="622" t="s">
        <v>306</v>
      </c>
      <c r="M368" s="622" t="s">
        <v>422</v>
      </c>
      <c r="N368" s="859" t="s">
        <v>56</v>
      </c>
      <c r="O368" s="591" t="s">
        <v>57</v>
      </c>
      <c r="P368" s="665"/>
      <c r="Q368" s="665"/>
      <c r="R368" s="665"/>
      <c r="S368" s="665"/>
      <c r="T368" s="665"/>
      <c r="U368" s="665"/>
      <c r="V368" s="665"/>
    </row>
    <row r="369" spans="1:22" s="662" customFormat="1" ht="15">
      <c r="A369" s="617">
        <v>295</v>
      </c>
      <c r="B369" s="613" t="s">
        <v>53</v>
      </c>
      <c r="C369" s="613"/>
      <c r="D369" s="614" t="s">
        <v>1220</v>
      </c>
      <c r="E369" s="652" t="s">
        <v>1136</v>
      </c>
      <c r="F369" s="658" t="s">
        <v>54</v>
      </c>
      <c r="G369" s="621" t="s">
        <v>42</v>
      </c>
      <c r="H369" s="608">
        <v>9900</v>
      </c>
      <c r="I369" s="653">
        <v>80410</v>
      </c>
      <c r="J369" s="591" t="s">
        <v>1137</v>
      </c>
      <c r="K369" s="605">
        <v>31680</v>
      </c>
      <c r="L369" s="622" t="s">
        <v>306</v>
      </c>
      <c r="M369" s="622" t="s">
        <v>422</v>
      </c>
      <c r="N369" s="859" t="s">
        <v>56</v>
      </c>
      <c r="O369" s="591" t="s">
        <v>57</v>
      </c>
      <c r="P369" s="661"/>
      <c r="Q369" s="661"/>
      <c r="R369" s="661"/>
      <c r="S369" s="661"/>
      <c r="T369" s="661"/>
      <c r="U369" s="661"/>
      <c r="V369" s="661"/>
    </row>
    <row r="370" spans="1:22" s="662" customFormat="1" ht="15">
      <c r="A370" s="617">
        <v>296</v>
      </c>
      <c r="B370" s="613" t="s">
        <v>53</v>
      </c>
      <c r="C370" s="613"/>
      <c r="D370" s="614" t="s">
        <v>1283</v>
      </c>
      <c r="E370" s="652" t="s">
        <v>1136</v>
      </c>
      <c r="F370" s="658"/>
      <c r="G370" s="621" t="s">
        <v>41</v>
      </c>
      <c r="H370" s="608">
        <v>400</v>
      </c>
      <c r="I370" s="653">
        <v>80410</v>
      </c>
      <c r="J370" s="591" t="s">
        <v>1137</v>
      </c>
      <c r="K370" s="605">
        <v>20472</v>
      </c>
      <c r="L370" s="622" t="s">
        <v>306</v>
      </c>
      <c r="M370" s="622" t="s">
        <v>422</v>
      </c>
      <c r="N370" s="859" t="s">
        <v>56</v>
      </c>
      <c r="O370" s="591" t="s">
        <v>57</v>
      </c>
      <c r="P370" s="661"/>
      <c r="Q370" s="661"/>
      <c r="R370" s="661"/>
      <c r="S370" s="661"/>
      <c r="T370" s="661"/>
      <c r="U370" s="661"/>
      <c r="V370" s="661"/>
    </row>
    <row r="371" spans="1:22" ht="15">
      <c r="A371" s="617">
        <v>297</v>
      </c>
      <c r="B371" s="613" t="s">
        <v>53</v>
      </c>
      <c r="C371" s="613"/>
      <c r="D371" s="614" t="s">
        <v>1222</v>
      </c>
      <c r="E371" s="652" t="s">
        <v>1136</v>
      </c>
      <c r="F371" s="613">
        <v>796</v>
      </c>
      <c r="G371" s="621" t="s">
        <v>37</v>
      </c>
      <c r="H371" s="608">
        <v>2919.6000000000004</v>
      </c>
      <c r="I371" s="653">
        <v>80410</v>
      </c>
      <c r="J371" s="591" t="s">
        <v>1137</v>
      </c>
      <c r="K371" s="605">
        <v>18101.520000000004</v>
      </c>
      <c r="L371" s="622" t="s">
        <v>306</v>
      </c>
      <c r="M371" s="622" t="s">
        <v>422</v>
      </c>
      <c r="N371" s="859" t="s">
        <v>56</v>
      </c>
      <c r="O371" s="591" t="s">
        <v>59</v>
      </c>
    </row>
    <row r="372" spans="1:22" ht="15">
      <c r="A372" s="617">
        <v>298</v>
      </c>
      <c r="B372" s="613" t="s">
        <v>53</v>
      </c>
      <c r="C372" s="613"/>
      <c r="D372" s="614" t="s">
        <v>1253</v>
      </c>
      <c r="E372" s="652" t="s">
        <v>1136</v>
      </c>
      <c r="F372" s="613"/>
      <c r="G372" s="621"/>
      <c r="H372" s="608">
        <v>4.8</v>
      </c>
      <c r="I372" s="653">
        <v>80410</v>
      </c>
      <c r="J372" s="591" t="s">
        <v>1137</v>
      </c>
      <c r="K372" s="605">
        <v>491.18399999999997</v>
      </c>
      <c r="L372" s="622" t="s">
        <v>306</v>
      </c>
      <c r="M372" s="622" t="s">
        <v>422</v>
      </c>
      <c r="N372" s="859" t="s">
        <v>56</v>
      </c>
      <c r="O372" s="591" t="s">
        <v>59</v>
      </c>
    </row>
    <row r="373" spans="1:22" ht="15">
      <c r="A373" s="617">
        <v>299</v>
      </c>
      <c r="B373" s="613" t="s">
        <v>53</v>
      </c>
      <c r="C373" s="613"/>
      <c r="D373" s="614" t="s">
        <v>1252</v>
      </c>
      <c r="E373" s="652" t="s">
        <v>1136</v>
      </c>
      <c r="F373" s="613"/>
      <c r="G373" s="621" t="s">
        <v>41</v>
      </c>
      <c r="H373" s="608">
        <v>24.8</v>
      </c>
      <c r="I373" s="653">
        <v>80410</v>
      </c>
      <c r="J373" s="591" t="s">
        <v>1137</v>
      </c>
      <c r="K373" s="605">
        <v>2070.5520000000001</v>
      </c>
      <c r="L373" s="622" t="s">
        <v>306</v>
      </c>
      <c r="M373" s="622" t="s">
        <v>422</v>
      </c>
      <c r="N373" s="859" t="s">
        <v>56</v>
      </c>
      <c r="O373" s="591" t="s">
        <v>59</v>
      </c>
    </row>
    <row r="374" spans="1:22" ht="15">
      <c r="A374" s="617">
        <v>300</v>
      </c>
      <c r="B374" s="613" t="s">
        <v>53</v>
      </c>
      <c r="C374" s="613"/>
      <c r="D374" s="614" t="s">
        <v>2128</v>
      </c>
      <c r="E374" s="652" t="s">
        <v>1136</v>
      </c>
      <c r="F374" s="613"/>
      <c r="G374" s="621" t="s">
        <v>41</v>
      </c>
      <c r="H374" s="608">
        <v>50</v>
      </c>
      <c r="I374" s="653">
        <v>80410</v>
      </c>
      <c r="J374" s="591" t="s">
        <v>1137</v>
      </c>
      <c r="K374" s="605">
        <v>4755</v>
      </c>
      <c r="L374" s="622" t="s">
        <v>306</v>
      </c>
      <c r="M374" s="622" t="s">
        <v>422</v>
      </c>
      <c r="N374" s="859" t="s">
        <v>56</v>
      </c>
      <c r="O374" s="591" t="s">
        <v>57</v>
      </c>
    </row>
    <row r="375" spans="1:22" ht="15">
      <c r="A375" s="617">
        <v>301</v>
      </c>
      <c r="B375" s="591" t="s">
        <v>53</v>
      </c>
      <c r="C375" s="591">
        <v>4590000</v>
      </c>
      <c r="D375" s="614" t="s">
        <v>1326</v>
      </c>
      <c r="E375" s="652" t="s">
        <v>1136</v>
      </c>
      <c r="F375" s="591">
        <v>166</v>
      </c>
      <c r="G375" s="600" t="s">
        <v>41</v>
      </c>
      <c r="H375" s="601">
        <v>12</v>
      </c>
      <c r="I375" s="602">
        <v>80410</v>
      </c>
      <c r="J375" s="591" t="s">
        <v>1137</v>
      </c>
      <c r="K375" s="605">
        <v>1560</v>
      </c>
      <c r="L375" s="622" t="s">
        <v>305</v>
      </c>
      <c r="M375" s="622" t="s">
        <v>1297</v>
      </c>
      <c r="N375" s="600" t="s">
        <v>138</v>
      </c>
      <c r="O375" s="591" t="s">
        <v>57</v>
      </c>
    </row>
    <row r="376" spans="1:22" ht="15">
      <c r="A376" s="617">
        <v>302</v>
      </c>
      <c r="B376" s="613" t="s">
        <v>53</v>
      </c>
      <c r="C376" s="613"/>
      <c r="D376" s="1239" t="s">
        <v>1223</v>
      </c>
      <c r="E376" s="652" t="s">
        <v>1136</v>
      </c>
      <c r="F376" s="658" t="s">
        <v>54</v>
      </c>
      <c r="G376" s="621" t="s">
        <v>42</v>
      </c>
      <c r="H376" s="608">
        <v>2102</v>
      </c>
      <c r="I376" s="653">
        <v>80410</v>
      </c>
      <c r="J376" s="591" t="s">
        <v>1137</v>
      </c>
      <c r="K376" s="605">
        <v>35734</v>
      </c>
      <c r="L376" s="622" t="s">
        <v>306</v>
      </c>
      <c r="M376" s="622" t="s">
        <v>422</v>
      </c>
      <c r="N376" s="859" t="s">
        <v>56</v>
      </c>
      <c r="O376" s="591" t="s">
        <v>57</v>
      </c>
    </row>
    <row r="377" spans="1:22" ht="15">
      <c r="A377" s="617">
        <v>303</v>
      </c>
      <c r="B377" s="613" t="s">
        <v>53</v>
      </c>
      <c r="C377" s="613">
        <v>2911180</v>
      </c>
      <c r="D377" s="1239" t="s">
        <v>1228</v>
      </c>
      <c r="E377" s="652" t="s">
        <v>1136</v>
      </c>
      <c r="F377" s="613">
        <v>796</v>
      </c>
      <c r="G377" s="600" t="s">
        <v>37</v>
      </c>
      <c r="H377" s="608">
        <v>34</v>
      </c>
      <c r="I377" s="653">
        <v>80410</v>
      </c>
      <c r="J377" s="591" t="s">
        <v>1137</v>
      </c>
      <c r="K377" s="605">
        <v>190400</v>
      </c>
      <c r="L377" s="622" t="s">
        <v>305</v>
      </c>
      <c r="M377" s="622" t="s">
        <v>1350</v>
      </c>
      <c r="N377" s="859" t="s">
        <v>56</v>
      </c>
      <c r="O377" s="591" t="s">
        <v>57</v>
      </c>
    </row>
    <row r="378" spans="1:22">
      <c r="A378" s="617"/>
      <c r="B378" s="613"/>
      <c r="C378" s="613"/>
      <c r="D378" s="626" t="s">
        <v>1354</v>
      </c>
      <c r="E378" s="652"/>
      <c r="F378" s="658"/>
      <c r="G378" s="621"/>
      <c r="H378" s="659"/>
      <c r="I378" s="653"/>
      <c r="J378" s="591"/>
      <c r="K378" s="609">
        <v>59582</v>
      </c>
      <c r="L378" s="622"/>
      <c r="M378" s="622"/>
      <c r="N378" s="600"/>
      <c r="O378" s="591"/>
    </row>
    <row r="379" spans="1:22" ht="15">
      <c r="A379" s="613">
        <v>304</v>
      </c>
      <c r="B379" s="613" t="s">
        <v>53</v>
      </c>
      <c r="C379" s="613">
        <v>2893010</v>
      </c>
      <c r="D379" s="614" t="s">
        <v>1327</v>
      </c>
      <c r="E379" s="652" t="s">
        <v>1136</v>
      </c>
      <c r="F379" s="613">
        <v>796</v>
      </c>
      <c r="G379" s="600" t="s">
        <v>1157</v>
      </c>
      <c r="H379" s="601">
        <f>5+5</f>
        <v>10</v>
      </c>
      <c r="I379" s="653">
        <v>80412</v>
      </c>
      <c r="J379" s="591" t="s">
        <v>1137</v>
      </c>
      <c r="K379" s="605">
        <v>970</v>
      </c>
      <c r="L379" s="615" t="s">
        <v>1297</v>
      </c>
      <c r="M379" s="622" t="s">
        <v>422</v>
      </c>
      <c r="N379" s="595" t="s">
        <v>465</v>
      </c>
      <c r="O379" s="591" t="s">
        <v>59</v>
      </c>
    </row>
    <row r="380" spans="1:22" ht="15">
      <c r="A380" s="613">
        <v>305</v>
      </c>
      <c r="B380" s="613" t="s">
        <v>53</v>
      </c>
      <c r="C380" s="613">
        <v>2893010</v>
      </c>
      <c r="D380" s="614" t="s">
        <v>1328</v>
      </c>
      <c r="E380" s="652" t="s">
        <v>1136</v>
      </c>
      <c r="F380" s="613">
        <v>796</v>
      </c>
      <c r="G380" s="600" t="s">
        <v>1157</v>
      </c>
      <c r="H380" s="601">
        <f>1+3</f>
        <v>4</v>
      </c>
      <c r="I380" s="653">
        <v>80413</v>
      </c>
      <c r="J380" s="591" t="s">
        <v>1137</v>
      </c>
      <c r="K380" s="605">
        <v>848</v>
      </c>
      <c r="L380" s="615" t="s">
        <v>1297</v>
      </c>
      <c r="M380" s="622" t="s">
        <v>422</v>
      </c>
      <c r="N380" s="595" t="s">
        <v>465</v>
      </c>
      <c r="O380" s="591" t="s">
        <v>59</v>
      </c>
    </row>
    <row r="381" spans="1:22" ht="15">
      <c r="A381" s="613">
        <v>306</v>
      </c>
      <c r="B381" s="613" t="s">
        <v>53</v>
      </c>
      <c r="C381" s="613">
        <v>3190000</v>
      </c>
      <c r="D381" s="614" t="s">
        <v>1329</v>
      </c>
      <c r="E381" s="652" t="s">
        <v>1136</v>
      </c>
      <c r="F381" s="613">
        <v>796</v>
      </c>
      <c r="G381" s="600" t="s">
        <v>1157</v>
      </c>
      <c r="H381" s="601">
        <f>3+2</f>
        <v>5</v>
      </c>
      <c r="I381" s="653">
        <v>80414</v>
      </c>
      <c r="J381" s="591" t="s">
        <v>1137</v>
      </c>
      <c r="K381" s="605">
        <v>655</v>
      </c>
      <c r="L381" s="615" t="s">
        <v>1297</v>
      </c>
      <c r="M381" s="622" t="s">
        <v>422</v>
      </c>
      <c r="N381" s="595" t="s">
        <v>465</v>
      </c>
      <c r="O381" s="591" t="s">
        <v>59</v>
      </c>
    </row>
    <row r="382" spans="1:22" ht="15">
      <c r="A382" s="613">
        <v>307</v>
      </c>
      <c r="B382" s="613" t="s">
        <v>53</v>
      </c>
      <c r="C382" s="613">
        <v>2893010</v>
      </c>
      <c r="D382" s="614" t="s">
        <v>1330</v>
      </c>
      <c r="E382" s="652" t="s">
        <v>1136</v>
      </c>
      <c r="F382" s="613">
        <v>796</v>
      </c>
      <c r="G382" s="600" t="s">
        <v>1157</v>
      </c>
      <c r="H382" s="601">
        <f>1+4</f>
        <v>5</v>
      </c>
      <c r="I382" s="653">
        <v>80415</v>
      </c>
      <c r="J382" s="591" t="s">
        <v>1137</v>
      </c>
      <c r="K382" s="605">
        <v>1150</v>
      </c>
      <c r="L382" s="615" t="s">
        <v>1297</v>
      </c>
      <c r="M382" s="622" t="s">
        <v>422</v>
      </c>
      <c r="N382" s="595" t="s">
        <v>465</v>
      </c>
      <c r="O382" s="591" t="s">
        <v>59</v>
      </c>
    </row>
    <row r="383" spans="1:22" ht="15">
      <c r="A383" s="613">
        <v>308</v>
      </c>
      <c r="B383" s="613" t="s">
        <v>53</v>
      </c>
      <c r="C383" s="613">
        <v>2893010</v>
      </c>
      <c r="D383" s="614" t="s">
        <v>1332</v>
      </c>
      <c r="E383" s="652" t="s">
        <v>1136</v>
      </c>
      <c r="F383" s="613">
        <v>796</v>
      </c>
      <c r="G383" s="600" t="s">
        <v>1157</v>
      </c>
      <c r="H383" s="608">
        <v>2</v>
      </c>
      <c r="I383" s="653">
        <v>80417</v>
      </c>
      <c r="J383" s="591" t="s">
        <v>1137</v>
      </c>
      <c r="K383" s="605">
        <v>280</v>
      </c>
      <c r="L383" s="615" t="s">
        <v>1297</v>
      </c>
      <c r="M383" s="622" t="s">
        <v>422</v>
      </c>
      <c r="N383" s="595" t="s">
        <v>465</v>
      </c>
      <c r="O383" s="591" t="s">
        <v>59</v>
      </c>
    </row>
    <row r="384" spans="1:22" ht="15">
      <c r="A384" s="613">
        <v>309</v>
      </c>
      <c r="B384" s="613" t="s">
        <v>53</v>
      </c>
      <c r="C384" s="613">
        <v>2893010</v>
      </c>
      <c r="D384" s="614" t="s">
        <v>1355</v>
      </c>
      <c r="E384" s="652" t="s">
        <v>1136</v>
      </c>
      <c r="F384" s="613">
        <v>796</v>
      </c>
      <c r="G384" s="600" t="s">
        <v>1157</v>
      </c>
      <c r="H384" s="608">
        <f>10+10</f>
        <v>20</v>
      </c>
      <c r="I384" s="653">
        <v>80421</v>
      </c>
      <c r="J384" s="591" t="s">
        <v>1137</v>
      </c>
      <c r="K384" s="605">
        <v>2340</v>
      </c>
      <c r="L384" s="615" t="s">
        <v>1297</v>
      </c>
      <c r="M384" s="622" t="s">
        <v>422</v>
      </c>
      <c r="N384" s="595" t="s">
        <v>465</v>
      </c>
      <c r="O384" s="591" t="s">
        <v>59</v>
      </c>
    </row>
    <row r="385" spans="1:15" ht="15">
      <c r="A385" s="613">
        <v>310</v>
      </c>
      <c r="B385" s="613" t="s">
        <v>53</v>
      </c>
      <c r="C385" s="613"/>
      <c r="D385" s="614" t="s">
        <v>1334</v>
      </c>
      <c r="E385" s="652" t="s">
        <v>1136</v>
      </c>
      <c r="F385" s="613">
        <v>796</v>
      </c>
      <c r="G385" s="600" t="s">
        <v>1157</v>
      </c>
      <c r="H385" s="601">
        <v>10</v>
      </c>
      <c r="I385" s="653">
        <v>80410</v>
      </c>
      <c r="J385" s="591" t="s">
        <v>1137</v>
      </c>
      <c r="K385" s="605">
        <v>1040</v>
      </c>
      <c r="L385" s="615" t="s">
        <v>1297</v>
      </c>
      <c r="M385" s="622" t="s">
        <v>422</v>
      </c>
      <c r="N385" s="595" t="s">
        <v>465</v>
      </c>
      <c r="O385" s="591" t="s">
        <v>57</v>
      </c>
    </row>
    <row r="386" spans="1:15" ht="15">
      <c r="A386" s="613">
        <v>311</v>
      </c>
      <c r="B386" s="613" t="s">
        <v>53</v>
      </c>
      <c r="C386" s="613"/>
      <c r="D386" s="614" t="s">
        <v>1356</v>
      </c>
      <c r="E386" s="652" t="s">
        <v>1136</v>
      </c>
      <c r="F386" s="613">
        <v>796</v>
      </c>
      <c r="G386" s="600" t="s">
        <v>1157</v>
      </c>
      <c r="H386" s="601">
        <f>1+2</f>
        <v>3</v>
      </c>
      <c r="I386" s="653">
        <v>80410</v>
      </c>
      <c r="J386" s="591" t="s">
        <v>1137</v>
      </c>
      <c r="K386" s="605">
        <v>279</v>
      </c>
      <c r="L386" s="615" t="s">
        <v>1297</v>
      </c>
      <c r="M386" s="622" t="s">
        <v>422</v>
      </c>
      <c r="N386" s="595" t="s">
        <v>465</v>
      </c>
      <c r="O386" s="591" t="s">
        <v>57</v>
      </c>
    </row>
    <row r="387" spans="1:15" ht="15">
      <c r="A387" s="613">
        <v>312</v>
      </c>
      <c r="B387" s="613" t="s">
        <v>53</v>
      </c>
      <c r="C387" s="613"/>
      <c r="D387" s="614" t="s">
        <v>1357</v>
      </c>
      <c r="E387" s="652" t="s">
        <v>1136</v>
      </c>
      <c r="F387" s="613">
        <v>796</v>
      </c>
      <c r="G387" s="600" t="s">
        <v>1157</v>
      </c>
      <c r="H387" s="601">
        <f>1+3</f>
        <v>4</v>
      </c>
      <c r="I387" s="653">
        <v>80418</v>
      </c>
      <c r="J387" s="591" t="s">
        <v>1137</v>
      </c>
      <c r="K387" s="605">
        <v>100</v>
      </c>
      <c r="L387" s="615" t="s">
        <v>1297</v>
      </c>
      <c r="M387" s="622" t="s">
        <v>422</v>
      </c>
      <c r="N387" s="595" t="s">
        <v>465</v>
      </c>
      <c r="O387" s="591" t="s">
        <v>59</v>
      </c>
    </row>
    <row r="388" spans="1:15" ht="15">
      <c r="A388" s="613">
        <v>313</v>
      </c>
      <c r="B388" s="613" t="s">
        <v>53</v>
      </c>
      <c r="C388" s="613">
        <v>2893010</v>
      </c>
      <c r="D388" s="614" t="s">
        <v>1333</v>
      </c>
      <c r="E388" s="652" t="s">
        <v>1136</v>
      </c>
      <c r="F388" s="613">
        <v>796</v>
      </c>
      <c r="G388" s="600" t="s">
        <v>1157</v>
      </c>
      <c r="H388" s="601">
        <f>1+3</f>
        <v>4</v>
      </c>
      <c r="I388" s="653">
        <v>80419</v>
      </c>
      <c r="J388" s="591" t="s">
        <v>1137</v>
      </c>
      <c r="K388" s="605">
        <v>1320</v>
      </c>
      <c r="L388" s="615" t="s">
        <v>1297</v>
      </c>
      <c r="M388" s="622" t="s">
        <v>422</v>
      </c>
      <c r="N388" s="595" t="s">
        <v>465</v>
      </c>
      <c r="O388" s="591" t="s">
        <v>59</v>
      </c>
    </row>
    <row r="389" spans="1:15" ht="15">
      <c r="A389" s="613">
        <v>314</v>
      </c>
      <c r="B389" s="613" t="s">
        <v>53</v>
      </c>
      <c r="C389" s="613"/>
      <c r="D389" s="614" t="s">
        <v>1358</v>
      </c>
      <c r="E389" s="652" t="s">
        <v>1136</v>
      </c>
      <c r="F389" s="613">
        <v>796</v>
      </c>
      <c r="G389" s="600" t="s">
        <v>1157</v>
      </c>
      <c r="H389" s="601">
        <f>1+1+2+1</f>
        <v>5</v>
      </c>
      <c r="I389" s="653">
        <v>80410</v>
      </c>
      <c r="J389" s="591" t="s">
        <v>1137</v>
      </c>
      <c r="K389" s="605">
        <v>720</v>
      </c>
      <c r="L389" s="615" t="s">
        <v>1297</v>
      </c>
      <c r="M389" s="622" t="s">
        <v>422</v>
      </c>
      <c r="N389" s="595" t="s">
        <v>465</v>
      </c>
      <c r="O389" s="591" t="s">
        <v>59</v>
      </c>
    </row>
    <row r="390" spans="1:15" ht="15">
      <c r="A390" s="613">
        <v>315</v>
      </c>
      <c r="B390" s="591" t="s">
        <v>53</v>
      </c>
      <c r="C390" s="591"/>
      <c r="D390" s="614" t="s">
        <v>1313</v>
      </c>
      <c r="E390" s="592" t="s">
        <v>1136</v>
      </c>
      <c r="F390" s="606" t="s">
        <v>54</v>
      </c>
      <c r="G390" s="600" t="s">
        <v>42</v>
      </c>
      <c r="H390" s="627">
        <v>50</v>
      </c>
      <c r="I390" s="602">
        <v>80410</v>
      </c>
      <c r="J390" s="591" t="s">
        <v>1137</v>
      </c>
      <c r="K390" s="605">
        <v>2300</v>
      </c>
      <c r="L390" s="615" t="s">
        <v>1297</v>
      </c>
      <c r="M390" s="622" t="s">
        <v>422</v>
      </c>
      <c r="N390" s="595" t="s">
        <v>465</v>
      </c>
      <c r="O390" s="591" t="s">
        <v>57</v>
      </c>
    </row>
    <row r="391" spans="1:15" ht="15">
      <c r="A391" s="613">
        <v>316</v>
      </c>
      <c r="B391" s="591" t="s">
        <v>113</v>
      </c>
      <c r="C391" s="591">
        <v>3150000</v>
      </c>
      <c r="D391" s="614" t="s">
        <v>1321</v>
      </c>
      <c r="E391" s="592" t="s">
        <v>1136</v>
      </c>
      <c r="F391" s="591">
        <v>796</v>
      </c>
      <c r="G391" s="621" t="s">
        <v>37</v>
      </c>
      <c r="H391" s="613">
        <v>4</v>
      </c>
      <c r="I391" s="602">
        <v>80410</v>
      </c>
      <c r="J391" s="591" t="s">
        <v>1137</v>
      </c>
      <c r="K391" s="605">
        <v>46524</v>
      </c>
      <c r="L391" s="615" t="s">
        <v>1297</v>
      </c>
      <c r="M391" s="622" t="s">
        <v>422</v>
      </c>
      <c r="N391" s="600" t="s">
        <v>138</v>
      </c>
      <c r="O391" s="591" t="s">
        <v>57</v>
      </c>
    </row>
    <row r="392" spans="1:15" ht="15">
      <c r="A392" s="613">
        <v>317</v>
      </c>
      <c r="B392" s="613" t="s">
        <v>53</v>
      </c>
      <c r="C392" s="613">
        <v>2893010</v>
      </c>
      <c r="D392" s="614" t="s">
        <v>1331</v>
      </c>
      <c r="E392" s="652" t="s">
        <v>1136</v>
      </c>
      <c r="F392" s="613">
        <v>796</v>
      </c>
      <c r="G392" s="600" t="s">
        <v>1157</v>
      </c>
      <c r="H392" s="601">
        <f>3+8</f>
        <v>11</v>
      </c>
      <c r="I392" s="653">
        <v>80416</v>
      </c>
      <c r="J392" s="591" t="s">
        <v>1137</v>
      </c>
      <c r="K392" s="605">
        <v>1056</v>
      </c>
      <c r="L392" s="615" t="s">
        <v>1297</v>
      </c>
      <c r="M392" s="622" t="s">
        <v>422</v>
      </c>
      <c r="N392" s="595" t="s">
        <v>465</v>
      </c>
      <c r="O392" s="591" t="s">
        <v>59</v>
      </c>
    </row>
    <row r="393" spans="1:15">
      <c r="A393" s="617"/>
      <c r="B393" s="613"/>
      <c r="C393" s="613"/>
      <c r="D393" s="655" t="s">
        <v>1312</v>
      </c>
      <c r="E393" s="652"/>
      <c r="F393" s="613"/>
      <c r="G393" s="621"/>
      <c r="H393" s="608"/>
      <c r="I393" s="653"/>
      <c r="J393" s="591"/>
      <c r="K393" s="609">
        <v>325000</v>
      </c>
      <c r="L393" s="622"/>
      <c r="M393" s="622"/>
      <c r="N393" s="617"/>
      <c r="O393" s="617"/>
    </row>
    <row r="394" spans="1:15" ht="15">
      <c r="A394" s="617">
        <v>318</v>
      </c>
      <c r="B394" s="591" t="s">
        <v>1341</v>
      </c>
      <c r="C394" s="591"/>
      <c r="D394" s="614" t="s">
        <v>1342</v>
      </c>
      <c r="E394" s="592" t="s">
        <v>1136</v>
      </c>
      <c r="F394" s="591">
        <v>796</v>
      </c>
      <c r="G394" s="621" t="s">
        <v>37</v>
      </c>
      <c r="H394" s="601">
        <v>14</v>
      </c>
      <c r="I394" s="602">
        <v>80410</v>
      </c>
      <c r="J394" s="591" t="s">
        <v>1137</v>
      </c>
      <c r="K394" s="605">
        <v>308000</v>
      </c>
      <c r="L394" s="615" t="s">
        <v>323</v>
      </c>
      <c r="M394" s="615" t="s">
        <v>587</v>
      </c>
      <c r="N394" s="595" t="s">
        <v>56</v>
      </c>
      <c r="O394" s="591" t="s">
        <v>57</v>
      </c>
    </row>
    <row r="395" spans="1:15" ht="15">
      <c r="A395" s="617">
        <v>319</v>
      </c>
      <c r="B395" s="613" t="s">
        <v>53</v>
      </c>
      <c r="C395" s="613">
        <v>2320000</v>
      </c>
      <c r="D395" s="614" t="s">
        <v>1248</v>
      </c>
      <c r="E395" s="652" t="s">
        <v>1136</v>
      </c>
      <c r="F395" s="613">
        <v>112</v>
      </c>
      <c r="G395" s="600" t="s">
        <v>180</v>
      </c>
      <c r="H395" s="627"/>
      <c r="I395" s="653">
        <v>80410</v>
      </c>
      <c r="J395" s="591" t="s">
        <v>1137</v>
      </c>
      <c r="K395" s="605">
        <v>17000</v>
      </c>
      <c r="L395" s="622" t="s">
        <v>1350</v>
      </c>
      <c r="M395" s="622" t="s">
        <v>1352</v>
      </c>
      <c r="N395" s="595" t="s">
        <v>465</v>
      </c>
      <c r="O395" s="591" t="s">
        <v>59</v>
      </c>
    </row>
    <row r="396" spans="1:15">
      <c r="A396" s="617"/>
      <c r="B396" s="613"/>
      <c r="C396" s="613"/>
      <c r="D396" s="623" t="s">
        <v>475</v>
      </c>
      <c r="E396" s="617"/>
      <c r="F396" s="617"/>
      <c r="G396" s="600"/>
      <c r="H396" s="627"/>
      <c r="I396" s="617"/>
      <c r="J396" s="591"/>
      <c r="K396" s="609">
        <v>1146097</v>
      </c>
      <c r="L396" s="615"/>
      <c r="M396" s="622"/>
      <c r="N396" s="600"/>
      <c r="O396" s="600"/>
    </row>
    <row r="397" spans="1:15" ht="15">
      <c r="A397" s="617">
        <v>320</v>
      </c>
      <c r="B397" s="613" t="s">
        <v>53</v>
      </c>
      <c r="C397" s="613">
        <v>7210000</v>
      </c>
      <c r="D397" s="614" t="s">
        <v>1290</v>
      </c>
      <c r="E397" s="652"/>
      <c r="F397" s="613">
        <v>796</v>
      </c>
      <c r="G397" s="621" t="s">
        <v>1157</v>
      </c>
      <c r="H397" s="627"/>
      <c r="I397" s="653">
        <v>80410</v>
      </c>
      <c r="J397" s="591" t="s">
        <v>1137</v>
      </c>
      <c r="K397" s="605">
        <v>5200</v>
      </c>
      <c r="L397" s="615" t="s">
        <v>1297</v>
      </c>
      <c r="M397" s="622" t="s">
        <v>1350</v>
      </c>
      <c r="N397" s="595" t="s">
        <v>465</v>
      </c>
      <c r="O397" s="591" t="s">
        <v>59</v>
      </c>
    </row>
    <row r="398" spans="1:15" ht="15">
      <c r="A398" s="617">
        <v>321</v>
      </c>
      <c r="B398" s="591" t="s">
        <v>53</v>
      </c>
      <c r="C398" s="591">
        <v>8040020</v>
      </c>
      <c r="D398" s="616" t="s">
        <v>1288</v>
      </c>
      <c r="E398" s="592" t="s">
        <v>1136</v>
      </c>
      <c r="F398" s="591">
        <v>796</v>
      </c>
      <c r="G398" s="621" t="s">
        <v>1157</v>
      </c>
      <c r="H398" s="613"/>
      <c r="I398" s="602">
        <v>80410</v>
      </c>
      <c r="J398" s="591" t="s">
        <v>1137</v>
      </c>
      <c r="K398" s="605">
        <v>64800</v>
      </c>
      <c r="L398" s="618" t="s">
        <v>306</v>
      </c>
      <c r="M398" s="622" t="s">
        <v>1350</v>
      </c>
      <c r="N398" s="859" t="s">
        <v>56</v>
      </c>
      <c r="O398" s="591" t="s">
        <v>57</v>
      </c>
    </row>
    <row r="399" spans="1:15" ht="15">
      <c r="A399" s="617">
        <v>322</v>
      </c>
      <c r="B399" s="613" t="s">
        <v>53</v>
      </c>
      <c r="C399" s="613">
        <v>2944020</v>
      </c>
      <c r="D399" s="631" t="s">
        <v>1338</v>
      </c>
      <c r="E399" s="652" t="s">
        <v>1136</v>
      </c>
      <c r="F399" s="613">
        <v>796</v>
      </c>
      <c r="G399" s="600" t="s">
        <v>1157</v>
      </c>
      <c r="H399" s="627"/>
      <c r="I399" s="653">
        <v>80410</v>
      </c>
      <c r="J399" s="591" t="s">
        <v>1137</v>
      </c>
      <c r="K399" s="605">
        <v>15000</v>
      </c>
      <c r="L399" s="618" t="s">
        <v>306</v>
      </c>
      <c r="M399" s="622" t="s">
        <v>1350</v>
      </c>
      <c r="N399" s="595" t="s">
        <v>465</v>
      </c>
      <c r="O399" s="591" t="s">
        <v>57</v>
      </c>
    </row>
    <row r="400" spans="1:15" ht="15">
      <c r="A400" s="617">
        <v>323</v>
      </c>
      <c r="B400" s="613" t="s">
        <v>53</v>
      </c>
      <c r="C400" s="613">
        <v>2944020</v>
      </c>
      <c r="D400" s="631" t="s">
        <v>1339</v>
      </c>
      <c r="E400" s="652" t="s">
        <v>1136</v>
      </c>
      <c r="F400" s="613">
        <v>796</v>
      </c>
      <c r="G400" s="621" t="s">
        <v>1157</v>
      </c>
      <c r="H400" s="627"/>
      <c r="I400" s="653">
        <v>80410</v>
      </c>
      <c r="J400" s="591" t="s">
        <v>1137</v>
      </c>
      <c r="K400" s="605">
        <v>7000</v>
      </c>
      <c r="L400" s="618" t="s">
        <v>306</v>
      </c>
      <c r="M400" s="622" t="s">
        <v>1350</v>
      </c>
      <c r="N400" s="859" t="s">
        <v>56</v>
      </c>
      <c r="O400" s="591" t="s">
        <v>57</v>
      </c>
    </row>
    <row r="401" spans="1:15" ht="15">
      <c r="A401" s="617">
        <v>324</v>
      </c>
      <c r="B401" s="613" t="s">
        <v>53</v>
      </c>
      <c r="C401" s="613">
        <v>8513000</v>
      </c>
      <c r="D401" s="631" t="s">
        <v>1230</v>
      </c>
      <c r="E401" s="652"/>
      <c r="F401" s="613">
        <v>796</v>
      </c>
      <c r="G401" s="621" t="s">
        <v>1157</v>
      </c>
      <c r="H401" s="627"/>
      <c r="I401" s="653">
        <v>80410</v>
      </c>
      <c r="J401" s="591" t="s">
        <v>1137</v>
      </c>
      <c r="K401" s="605">
        <v>133300</v>
      </c>
      <c r="L401" s="622" t="s">
        <v>1350</v>
      </c>
      <c r="M401" s="622" t="s">
        <v>1352</v>
      </c>
      <c r="N401" s="595" t="s">
        <v>465</v>
      </c>
      <c r="O401" s="591" t="s">
        <v>59</v>
      </c>
    </row>
    <row r="402" spans="1:15" ht="15">
      <c r="A402" s="617">
        <v>325</v>
      </c>
      <c r="B402" s="613" t="s">
        <v>53</v>
      </c>
      <c r="C402" s="613">
        <v>2924694</v>
      </c>
      <c r="D402" s="631" t="s">
        <v>1359</v>
      </c>
      <c r="E402" s="652" t="s">
        <v>1136</v>
      </c>
      <c r="F402" s="619">
        <v>839</v>
      </c>
      <c r="G402" s="600" t="s">
        <v>38</v>
      </c>
      <c r="H402" s="627"/>
      <c r="I402" s="653">
        <v>80410</v>
      </c>
      <c r="J402" s="591" t="s">
        <v>1137</v>
      </c>
      <c r="K402" s="605">
        <v>750000</v>
      </c>
      <c r="L402" s="618" t="s">
        <v>158</v>
      </c>
      <c r="M402" s="618" t="s">
        <v>159</v>
      </c>
      <c r="N402" s="859" t="s">
        <v>56</v>
      </c>
      <c r="O402" s="591" t="s">
        <v>57</v>
      </c>
    </row>
    <row r="403" spans="1:15" ht="15">
      <c r="A403" s="617">
        <v>326</v>
      </c>
      <c r="B403" s="613" t="s">
        <v>53</v>
      </c>
      <c r="C403" s="613">
        <v>2924694</v>
      </c>
      <c r="D403" s="631" t="s">
        <v>1360</v>
      </c>
      <c r="E403" s="652" t="s">
        <v>1136</v>
      </c>
      <c r="F403" s="619">
        <v>839</v>
      </c>
      <c r="G403" s="600" t="s">
        <v>38</v>
      </c>
      <c r="H403" s="627"/>
      <c r="I403" s="653">
        <v>80410</v>
      </c>
      <c r="J403" s="591" t="s">
        <v>1137</v>
      </c>
      <c r="K403" s="605">
        <v>125000</v>
      </c>
      <c r="L403" s="618" t="s">
        <v>158</v>
      </c>
      <c r="M403" s="618" t="s">
        <v>159</v>
      </c>
      <c r="N403" s="859" t="s">
        <v>56</v>
      </c>
      <c r="O403" s="591" t="s">
        <v>57</v>
      </c>
    </row>
    <row r="404" spans="1:15" ht="15">
      <c r="A404" s="617">
        <v>327</v>
      </c>
      <c r="B404" s="613" t="s">
        <v>53</v>
      </c>
      <c r="C404" s="613">
        <v>2924694</v>
      </c>
      <c r="D404" s="631" t="s">
        <v>1361</v>
      </c>
      <c r="E404" s="652" t="s">
        <v>1136</v>
      </c>
      <c r="F404" s="619">
        <v>839</v>
      </c>
      <c r="G404" s="600" t="s">
        <v>38</v>
      </c>
      <c r="H404" s="627"/>
      <c r="I404" s="653">
        <v>80410</v>
      </c>
      <c r="J404" s="591" t="s">
        <v>1137</v>
      </c>
      <c r="K404" s="605">
        <v>35000</v>
      </c>
      <c r="L404" s="618" t="s">
        <v>158</v>
      </c>
      <c r="M404" s="618" t="s">
        <v>159</v>
      </c>
      <c r="N404" s="859" t="s">
        <v>56</v>
      </c>
      <c r="O404" s="591" t="s">
        <v>57</v>
      </c>
    </row>
    <row r="405" spans="1:15" ht="15">
      <c r="A405" s="617">
        <v>328</v>
      </c>
      <c r="B405" s="613" t="s">
        <v>53</v>
      </c>
      <c r="C405" s="613">
        <v>4110010</v>
      </c>
      <c r="D405" s="614" t="s">
        <v>1362</v>
      </c>
      <c r="E405" s="652"/>
      <c r="F405" s="613">
        <v>796</v>
      </c>
      <c r="G405" s="621" t="s">
        <v>1291</v>
      </c>
      <c r="H405" s="613"/>
      <c r="I405" s="653">
        <v>80410</v>
      </c>
      <c r="J405" s="591" t="s">
        <v>1137</v>
      </c>
      <c r="K405" s="605">
        <v>10797</v>
      </c>
      <c r="L405" s="622" t="s">
        <v>1350</v>
      </c>
      <c r="M405" s="622" t="s">
        <v>1352</v>
      </c>
      <c r="N405" s="595" t="s">
        <v>465</v>
      </c>
      <c r="O405" s="591" t="s">
        <v>59</v>
      </c>
    </row>
    <row r="406" spans="1:15">
      <c r="A406" s="617"/>
      <c r="B406" s="613"/>
      <c r="C406" s="613"/>
      <c r="D406" s="655" t="s">
        <v>1344</v>
      </c>
      <c r="E406" s="652"/>
      <c r="F406" s="613"/>
      <c r="G406" s="621"/>
      <c r="H406" s="613"/>
      <c r="I406" s="653"/>
      <c r="J406" s="591"/>
      <c r="K406" s="609">
        <v>2915059.46</v>
      </c>
      <c r="L406" s="622"/>
      <c r="M406" s="622"/>
      <c r="N406" s="595"/>
      <c r="O406" s="591"/>
    </row>
    <row r="407" spans="1:15" ht="15">
      <c r="A407" s="1240">
        <v>329</v>
      </c>
      <c r="B407" s="1241" t="s">
        <v>53</v>
      </c>
      <c r="C407" s="591">
        <v>7210000</v>
      </c>
      <c r="D407" s="631" t="s">
        <v>2129</v>
      </c>
      <c r="E407" s="1242" t="s">
        <v>1136</v>
      </c>
      <c r="F407" s="1243"/>
      <c r="G407" s="1244" t="s">
        <v>1157</v>
      </c>
      <c r="H407" s="1245"/>
      <c r="I407" s="1246">
        <v>80410</v>
      </c>
      <c r="J407" s="1243" t="s">
        <v>1137</v>
      </c>
      <c r="K407" s="605">
        <v>90012.47</v>
      </c>
      <c r="L407" s="622" t="s">
        <v>1350</v>
      </c>
      <c r="M407" s="1247" t="s">
        <v>422</v>
      </c>
      <c r="N407" s="859" t="s">
        <v>56</v>
      </c>
      <c r="O407" s="1243" t="s">
        <v>57</v>
      </c>
    </row>
    <row r="408" spans="1:15" ht="15" customHeight="1">
      <c r="A408" s="1240">
        <v>330</v>
      </c>
      <c r="B408" s="1241" t="s">
        <v>53</v>
      </c>
      <c r="C408" s="591">
        <v>7210000</v>
      </c>
      <c r="D408" s="631" t="s">
        <v>2130</v>
      </c>
      <c r="E408" s="1242" t="s">
        <v>1136</v>
      </c>
      <c r="F408" s="1243"/>
      <c r="G408" s="1244" t="s">
        <v>1157</v>
      </c>
      <c r="H408" s="1245"/>
      <c r="I408" s="1246">
        <v>80410</v>
      </c>
      <c r="J408" s="1243" t="s">
        <v>1137</v>
      </c>
      <c r="K408" s="605">
        <v>643500</v>
      </c>
      <c r="L408" s="622" t="s">
        <v>1350</v>
      </c>
      <c r="M408" s="622" t="s">
        <v>1350</v>
      </c>
      <c r="N408" s="859" t="s">
        <v>56</v>
      </c>
      <c r="O408" s="1243" t="s">
        <v>57</v>
      </c>
    </row>
    <row r="409" spans="1:15" ht="15">
      <c r="A409" s="1240">
        <v>331</v>
      </c>
      <c r="B409" s="1241" t="s">
        <v>53</v>
      </c>
      <c r="C409" s="591">
        <v>7210000</v>
      </c>
      <c r="D409" s="631" t="s">
        <v>2131</v>
      </c>
      <c r="E409" s="1242" t="s">
        <v>1136</v>
      </c>
      <c r="F409" s="1243"/>
      <c r="G409" s="1244" t="s">
        <v>1157</v>
      </c>
      <c r="H409" s="1245"/>
      <c r="I409" s="1246">
        <v>80410</v>
      </c>
      <c r="J409" s="1243" t="s">
        <v>1137</v>
      </c>
      <c r="K409" s="605">
        <v>927600</v>
      </c>
      <c r="L409" s="622" t="s">
        <v>1350</v>
      </c>
      <c r="M409" s="622" t="s">
        <v>1350</v>
      </c>
      <c r="N409" s="859" t="s">
        <v>56</v>
      </c>
      <c r="O409" s="1243" t="s">
        <v>57</v>
      </c>
    </row>
    <row r="410" spans="1:15" ht="15">
      <c r="A410" s="1240">
        <v>332</v>
      </c>
      <c r="B410" s="1241" t="s">
        <v>53</v>
      </c>
      <c r="C410" s="591">
        <v>7210000</v>
      </c>
      <c r="D410" s="631" t="s">
        <v>2132</v>
      </c>
      <c r="E410" s="1242" t="s">
        <v>1136</v>
      </c>
      <c r="F410" s="1243"/>
      <c r="G410" s="1244" t="s">
        <v>1157</v>
      </c>
      <c r="H410" s="1245"/>
      <c r="I410" s="1246">
        <v>80410</v>
      </c>
      <c r="J410" s="1243" t="s">
        <v>1137</v>
      </c>
      <c r="K410" s="605">
        <v>804999.94</v>
      </c>
      <c r="L410" s="622" t="s">
        <v>1350</v>
      </c>
      <c r="M410" s="1247" t="s">
        <v>422</v>
      </c>
      <c r="N410" s="859" t="s">
        <v>56</v>
      </c>
      <c r="O410" s="1243" t="s">
        <v>57</v>
      </c>
    </row>
    <row r="411" spans="1:15" ht="15">
      <c r="A411" s="1240">
        <v>333</v>
      </c>
      <c r="B411" s="1241" t="s">
        <v>53</v>
      </c>
      <c r="C411" s="591">
        <v>7210000</v>
      </c>
      <c r="D411" s="1248" t="s">
        <v>2133</v>
      </c>
      <c r="E411" s="1242" t="s">
        <v>1136</v>
      </c>
      <c r="F411" s="1243"/>
      <c r="G411" s="1244" t="s">
        <v>1157</v>
      </c>
      <c r="H411" s="1245"/>
      <c r="I411" s="1246">
        <v>80410</v>
      </c>
      <c r="J411" s="1243" t="s">
        <v>1137</v>
      </c>
      <c r="K411" s="605">
        <v>448947.05</v>
      </c>
      <c r="L411" s="622" t="s">
        <v>1350</v>
      </c>
      <c r="M411" s="1247" t="s">
        <v>422</v>
      </c>
      <c r="N411" s="859" t="s">
        <v>56</v>
      </c>
      <c r="O411" s="1243" t="s">
        <v>57</v>
      </c>
    </row>
    <row r="412" spans="1:15" ht="15" customHeight="1">
      <c r="A412" s="1240"/>
      <c r="B412" s="613"/>
      <c r="C412" s="613"/>
      <c r="D412" s="630" t="s">
        <v>1233</v>
      </c>
      <c r="E412" s="617"/>
      <c r="F412" s="617"/>
      <c r="G412" s="600"/>
      <c r="H412" s="627"/>
      <c r="I412" s="617"/>
      <c r="J412" s="591"/>
      <c r="K412" s="609">
        <v>1055999</v>
      </c>
      <c r="L412" s="618"/>
      <c r="M412" s="618"/>
      <c r="N412" s="600"/>
      <c r="O412" s="600"/>
    </row>
    <row r="413" spans="1:15" ht="15">
      <c r="A413" s="617">
        <v>334</v>
      </c>
      <c r="B413" s="613" t="s">
        <v>53</v>
      </c>
      <c r="C413" s="613">
        <v>7210000</v>
      </c>
      <c r="D413" s="631" t="s">
        <v>1234</v>
      </c>
      <c r="E413" s="652"/>
      <c r="F413" s="613">
        <v>796</v>
      </c>
      <c r="G413" s="621" t="s">
        <v>1157</v>
      </c>
      <c r="H413" s="627"/>
      <c r="I413" s="653">
        <v>80410</v>
      </c>
      <c r="J413" s="591" t="s">
        <v>1137</v>
      </c>
      <c r="K413" s="605">
        <v>88580</v>
      </c>
      <c r="L413" s="622" t="s">
        <v>1350</v>
      </c>
      <c r="M413" s="622" t="s">
        <v>1352</v>
      </c>
      <c r="N413" s="595" t="s">
        <v>465</v>
      </c>
      <c r="O413" s="591" t="s">
        <v>59</v>
      </c>
    </row>
    <row r="414" spans="1:15" ht="15">
      <c r="A414" s="617">
        <v>335</v>
      </c>
      <c r="B414" s="613" t="s">
        <v>53</v>
      </c>
      <c r="C414" s="613">
        <v>752411</v>
      </c>
      <c r="D414" s="631" t="s">
        <v>1236</v>
      </c>
      <c r="E414" s="652"/>
      <c r="F414" s="613">
        <v>796</v>
      </c>
      <c r="G414" s="621" t="s">
        <v>1157</v>
      </c>
      <c r="H414" s="627"/>
      <c r="I414" s="653">
        <v>80410</v>
      </c>
      <c r="J414" s="591" t="s">
        <v>1137</v>
      </c>
      <c r="K414" s="605">
        <v>440700</v>
      </c>
      <c r="L414" s="622" t="s">
        <v>1350</v>
      </c>
      <c r="M414" s="622" t="s">
        <v>1352</v>
      </c>
      <c r="N414" s="595" t="s">
        <v>465</v>
      </c>
      <c r="O414" s="591" t="s">
        <v>59</v>
      </c>
    </row>
    <row r="415" spans="1:15" ht="15" customHeight="1">
      <c r="A415" s="617">
        <v>336</v>
      </c>
      <c r="B415" s="613" t="s">
        <v>1341</v>
      </c>
      <c r="C415" s="613">
        <v>7210000</v>
      </c>
      <c r="D415" s="631" t="s">
        <v>1237</v>
      </c>
      <c r="E415" s="652"/>
      <c r="F415" s="613">
        <v>796</v>
      </c>
      <c r="G415" s="621" t="s">
        <v>1157</v>
      </c>
      <c r="H415" s="627"/>
      <c r="I415" s="653">
        <v>80410</v>
      </c>
      <c r="J415" s="591" t="s">
        <v>1137</v>
      </c>
      <c r="K415" s="605">
        <v>9000</v>
      </c>
      <c r="L415" s="622" t="s">
        <v>1350</v>
      </c>
      <c r="M415" s="622" t="s">
        <v>1352</v>
      </c>
      <c r="N415" s="595" t="s">
        <v>465</v>
      </c>
      <c r="O415" s="591" t="s">
        <v>59</v>
      </c>
    </row>
    <row r="416" spans="1:15" ht="15" customHeight="1">
      <c r="A416" s="617">
        <v>337</v>
      </c>
      <c r="B416" s="613" t="s">
        <v>53</v>
      </c>
      <c r="C416" s="613">
        <v>4030000</v>
      </c>
      <c r="D416" s="631" t="s">
        <v>1238</v>
      </c>
      <c r="E416" s="652"/>
      <c r="F416" s="613">
        <v>796</v>
      </c>
      <c r="G416" s="621" t="s">
        <v>1157</v>
      </c>
      <c r="H416" s="627"/>
      <c r="I416" s="653">
        <v>80410</v>
      </c>
      <c r="J416" s="591" t="s">
        <v>1137</v>
      </c>
      <c r="K416" s="605">
        <v>357110</v>
      </c>
      <c r="L416" s="622" t="s">
        <v>1350</v>
      </c>
      <c r="M416" s="622" t="s">
        <v>1352</v>
      </c>
      <c r="N416" s="595" t="s">
        <v>465</v>
      </c>
      <c r="O416" s="591" t="s">
        <v>59</v>
      </c>
    </row>
    <row r="417" spans="1:15" ht="15" customHeight="1">
      <c r="A417" s="617">
        <v>338</v>
      </c>
      <c r="B417" s="591" t="s">
        <v>53</v>
      </c>
      <c r="C417" s="591">
        <v>7230000</v>
      </c>
      <c r="D417" s="631" t="s">
        <v>2134</v>
      </c>
      <c r="E417" s="592"/>
      <c r="F417" s="613">
        <v>796</v>
      </c>
      <c r="G417" s="621" t="s">
        <v>1157</v>
      </c>
      <c r="H417" s="627"/>
      <c r="I417" s="602">
        <v>80411</v>
      </c>
      <c r="J417" s="591" t="s">
        <v>1137</v>
      </c>
      <c r="K417" s="605">
        <v>30031</v>
      </c>
      <c r="L417" s="618" t="s">
        <v>305</v>
      </c>
      <c r="M417" s="622" t="s">
        <v>1297</v>
      </c>
      <c r="N417" s="595" t="s">
        <v>465</v>
      </c>
      <c r="O417" s="591" t="s">
        <v>59</v>
      </c>
    </row>
    <row r="418" spans="1:15" ht="15">
      <c r="A418" s="617">
        <v>339</v>
      </c>
      <c r="B418" s="591" t="s">
        <v>53</v>
      </c>
      <c r="C418" s="591">
        <v>7240000</v>
      </c>
      <c r="D418" s="631" t="s">
        <v>2135</v>
      </c>
      <c r="E418" s="592"/>
      <c r="F418" s="613">
        <v>796</v>
      </c>
      <c r="G418" s="621" t="s">
        <v>1157</v>
      </c>
      <c r="H418" s="627"/>
      <c r="I418" s="602">
        <v>80412</v>
      </c>
      <c r="J418" s="591" t="s">
        <v>1137</v>
      </c>
      <c r="K418" s="605">
        <v>18388</v>
      </c>
      <c r="L418" s="618" t="s">
        <v>305</v>
      </c>
      <c r="M418" s="622" t="s">
        <v>1297</v>
      </c>
      <c r="N418" s="595" t="s">
        <v>465</v>
      </c>
      <c r="O418" s="591" t="s">
        <v>59</v>
      </c>
    </row>
    <row r="419" spans="1:15" ht="15" customHeight="1">
      <c r="A419" s="617">
        <v>340</v>
      </c>
      <c r="B419" s="613" t="s">
        <v>53</v>
      </c>
      <c r="C419" s="613">
        <v>6420090</v>
      </c>
      <c r="D419" s="631" t="s">
        <v>1293</v>
      </c>
      <c r="E419" s="652"/>
      <c r="F419" s="613">
        <v>796</v>
      </c>
      <c r="G419" s="621" t="s">
        <v>1157</v>
      </c>
      <c r="H419" s="627"/>
      <c r="I419" s="653">
        <v>80410</v>
      </c>
      <c r="J419" s="591" t="s">
        <v>1137</v>
      </c>
      <c r="K419" s="605">
        <v>5910</v>
      </c>
      <c r="L419" s="622" t="s">
        <v>1350</v>
      </c>
      <c r="M419" s="622" t="s">
        <v>1352</v>
      </c>
      <c r="N419" s="595" t="s">
        <v>465</v>
      </c>
      <c r="O419" s="591" t="s">
        <v>59</v>
      </c>
    </row>
    <row r="420" spans="1:15" ht="15">
      <c r="A420" s="617">
        <v>341</v>
      </c>
      <c r="B420" s="613" t="s">
        <v>53</v>
      </c>
      <c r="C420" s="613">
        <v>7200000</v>
      </c>
      <c r="D420" s="631" t="s">
        <v>1240</v>
      </c>
      <c r="E420" s="652"/>
      <c r="F420" s="613">
        <v>796</v>
      </c>
      <c r="G420" s="621" t="s">
        <v>1157</v>
      </c>
      <c r="H420" s="627"/>
      <c r="I420" s="653">
        <v>80410</v>
      </c>
      <c r="J420" s="591" t="s">
        <v>1137</v>
      </c>
      <c r="K420" s="605">
        <v>23280</v>
      </c>
      <c r="L420" s="622" t="s">
        <v>1350</v>
      </c>
      <c r="M420" s="622" t="s">
        <v>1352</v>
      </c>
      <c r="N420" s="595" t="s">
        <v>465</v>
      </c>
      <c r="O420" s="591" t="s">
        <v>59</v>
      </c>
    </row>
    <row r="421" spans="1:15" ht="15">
      <c r="A421" s="617">
        <v>342</v>
      </c>
      <c r="B421" s="613" t="s">
        <v>53</v>
      </c>
      <c r="C421" s="613">
        <v>7210000</v>
      </c>
      <c r="D421" s="631" t="s">
        <v>1243</v>
      </c>
      <c r="E421" s="652"/>
      <c r="F421" s="613">
        <v>796</v>
      </c>
      <c r="G421" s="621" t="s">
        <v>1157</v>
      </c>
      <c r="H421" s="627"/>
      <c r="I421" s="653">
        <v>80410</v>
      </c>
      <c r="J421" s="591" t="s">
        <v>1137</v>
      </c>
      <c r="K421" s="605">
        <v>5700</v>
      </c>
      <c r="L421" s="622" t="s">
        <v>1350</v>
      </c>
      <c r="M421" s="622" t="s">
        <v>1352</v>
      </c>
      <c r="N421" s="595" t="s">
        <v>465</v>
      </c>
      <c r="O421" s="591" t="s">
        <v>59</v>
      </c>
    </row>
    <row r="422" spans="1:15" ht="15">
      <c r="A422" s="617">
        <v>343</v>
      </c>
      <c r="B422" s="613" t="s">
        <v>53</v>
      </c>
      <c r="C422" s="613">
        <v>7210000</v>
      </c>
      <c r="D422" s="1249" t="s">
        <v>2136</v>
      </c>
      <c r="E422" s="652"/>
      <c r="F422" s="613">
        <v>796</v>
      </c>
      <c r="G422" s="621" t="s">
        <v>1157</v>
      </c>
      <c r="H422" s="627"/>
      <c r="I422" s="653">
        <v>80410</v>
      </c>
      <c r="J422" s="591" t="s">
        <v>1137</v>
      </c>
      <c r="K422" s="605">
        <v>77300</v>
      </c>
      <c r="L422" s="622" t="s">
        <v>1350</v>
      </c>
      <c r="M422" s="622" t="s">
        <v>1352</v>
      </c>
      <c r="N422" s="595" t="s">
        <v>465</v>
      </c>
      <c r="O422" s="591" t="s">
        <v>59</v>
      </c>
    </row>
    <row r="423" spans="1:15">
      <c r="A423" s="1060" t="s">
        <v>1121</v>
      </c>
      <c r="B423" s="1061"/>
      <c r="C423" s="1061"/>
      <c r="D423" s="1061"/>
      <c r="E423" s="1061"/>
      <c r="F423" s="1061"/>
      <c r="G423" s="1061"/>
      <c r="H423" s="1061"/>
      <c r="I423" s="1061"/>
      <c r="J423" s="1062"/>
      <c r="K423" s="743">
        <v>7220943.0569463</v>
      </c>
      <c r="M423" s="622"/>
      <c r="N423" s="595"/>
      <c r="O423" s="591"/>
    </row>
    <row r="424" spans="1:15">
      <c r="A424" s="617"/>
      <c r="B424" s="617"/>
      <c r="C424" s="613"/>
      <c r="D424" s="655" t="s">
        <v>1363</v>
      </c>
      <c r="E424" s="617"/>
      <c r="F424" s="617"/>
      <c r="G424" s="617"/>
      <c r="H424" s="613"/>
      <c r="I424" s="617"/>
      <c r="J424" s="617"/>
      <c r="K424" s="743">
        <f>K131+K203+K291+K423</f>
        <v>18105485.557346299</v>
      </c>
      <c r="L424" s="622"/>
      <c r="M424" s="622"/>
      <c r="N424" s="617"/>
      <c r="O424" s="617"/>
    </row>
    <row r="425" spans="1:15">
      <c r="D425" s="1100" t="s">
        <v>3</v>
      </c>
      <c r="E425" s="1100"/>
      <c r="H425" s="575"/>
      <c r="I425" s="634"/>
    </row>
    <row r="426" spans="1:15">
      <c r="A426" s="1101" t="s">
        <v>1364</v>
      </c>
      <c r="B426" s="1101"/>
      <c r="C426" s="1101"/>
      <c r="D426" s="1101"/>
      <c r="E426" s="856"/>
      <c r="F426" s="1102"/>
      <c r="G426" s="1102"/>
      <c r="H426" s="857"/>
      <c r="I426" s="856"/>
    </row>
    <row r="427" spans="1:15">
      <c r="A427" s="663"/>
      <c r="B427" s="1103"/>
      <c r="C427" s="1103"/>
      <c r="D427" s="664"/>
      <c r="E427" s="854"/>
      <c r="F427" s="1104"/>
      <c r="G427" s="1104"/>
      <c r="H427" s="855"/>
      <c r="I427" s="854" t="s">
        <v>1</v>
      </c>
    </row>
    <row r="428" spans="1:15">
      <c r="A428" s="664"/>
      <c r="B428" s="664"/>
      <c r="C428" s="664"/>
      <c r="D428" s="1105" t="s">
        <v>703</v>
      </c>
      <c r="E428" s="1105"/>
      <c r="F428" s="1105"/>
      <c r="G428" s="855"/>
      <c r="H428" s="855"/>
      <c r="I428" s="855"/>
    </row>
    <row r="429" spans="1:15">
      <c r="A429" s="1101" t="s">
        <v>704</v>
      </c>
      <c r="B429" s="1101"/>
      <c r="C429" s="1101"/>
      <c r="D429" s="1101"/>
      <c r="E429" s="856"/>
      <c r="F429" s="1102"/>
      <c r="G429" s="1102"/>
      <c r="H429" s="857"/>
      <c r="I429" s="856"/>
    </row>
    <row r="430" spans="1:15">
      <c r="A430" s="663"/>
      <c r="B430" s="1106"/>
      <c r="C430" s="1106"/>
      <c r="D430" s="663"/>
      <c r="E430" s="854"/>
      <c r="F430" s="1104"/>
      <c r="G430" s="1104"/>
      <c r="H430" s="855"/>
      <c r="I430" s="854" t="s">
        <v>1</v>
      </c>
    </row>
    <row r="431" spans="1:15">
      <c r="A431" s="1107" t="s">
        <v>1365</v>
      </c>
      <c r="B431" s="1107"/>
      <c r="C431" s="1107"/>
      <c r="D431" s="1107"/>
      <c r="E431" s="856"/>
      <c r="F431" s="1102"/>
      <c r="G431" s="1102"/>
      <c r="H431" s="857"/>
      <c r="I431" s="856"/>
    </row>
    <row r="432" spans="1:15">
      <c r="A432" s="663"/>
      <c r="B432" s="1106"/>
      <c r="C432" s="1106"/>
      <c r="D432" s="663"/>
      <c r="E432" s="854"/>
      <c r="F432" s="1104"/>
      <c r="G432" s="1104"/>
      <c r="H432" s="855"/>
      <c r="I432" s="854" t="s">
        <v>1</v>
      </c>
    </row>
    <row r="433" spans="1:9">
      <c r="A433" s="1101" t="s">
        <v>878</v>
      </c>
      <c r="B433" s="1101"/>
      <c r="C433" s="1101"/>
      <c r="D433" s="1101"/>
      <c r="E433" s="856"/>
      <c r="F433" s="1102"/>
      <c r="G433" s="1102"/>
      <c r="H433" s="857"/>
      <c r="I433" s="856"/>
    </row>
    <row r="434" spans="1:9">
      <c r="A434" s="663"/>
      <c r="B434" s="1106"/>
      <c r="C434" s="1106"/>
      <c r="D434" s="663"/>
      <c r="E434" s="854"/>
      <c r="F434" s="1104"/>
      <c r="G434" s="1104"/>
      <c r="H434" s="855"/>
      <c r="I434" s="854" t="s">
        <v>1</v>
      </c>
    </row>
    <row r="435" spans="1:9">
      <c r="A435" s="666"/>
      <c r="E435" s="634"/>
      <c r="H435" s="575"/>
      <c r="I435" s="634"/>
    </row>
  </sheetData>
  <mergeCells count="71">
    <mergeCell ref="B432:C432"/>
    <mergeCell ref="F432:G432"/>
    <mergeCell ref="A433:D433"/>
    <mergeCell ref="F433:G433"/>
    <mergeCell ref="B434:C434"/>
    <mergeCell ref="F434:G434"/>
    <mergeCell ref="A429:D429"/>
    <mergeCell ref="F429:G429"/>
    <mergeCell ref="B430:C430"/>
    <mergeCell ref="F430:G430"/>
    <mergeCell ref="A431:D431"/>
    <mergeCell ref="F431:G431"/>
    <mergeCell ref="A426:D426"/>
    <mergeCell ref="F426:G426"/>
    <mergeCell ref="B427:C427"/>
    <mergeCell ref="F427:G427"/>
    <mergeCell ref="D428:F428"/>
    <mergeCell ref="D240:I240"/>
    <mergeCell ref="D346:I346"/>
    <mergeCell ref="D355:I355"/>
    <mergeCell ref="D425:E425"/>
    <mergeCell ref="A423:J423"/>
    <mergeCell ref="D22:G22"/>
    <mergeCell ref="D70:I70"/>
    <mergeCell ref="D74:I74"/>
    <mergeCell ref="D86:H86"/>
    <mergeCell ref="D218:I218"/>
    <mergeCell ref="A132:O132"/>
    <mergeCell ref="F18:G18"/>
    <mergeCell ref="H18:H19"/>
    <mergeCell ref="I18:J18"/>
    <mergeCell ref="D293:I293"/>
    <mergeCell ref="A21:O21"/>
    <mergeCell ref="A203:J203"/>
    <mergeCell ref="A204:O204"/>
    <mergeCell ref="A291:J291"/>
    <mergeCell ref="A292:O292"/>
    <mergeCell ref="A131:J131"/>
    <mergeCell ref="D133:I133"/>
    <mergeCell ref="D151:I151"/>
    <mergeCell ref="D162:I162"/>
    <mergeCell ref="D205:I205"/>
    <mergeCell ref="N17:N19"/>
    <mergeCell ref="O17:O18"/>
    <mergeCell ref="A13:D13"/>
    <mergeCell ref="E13:O13"/>
    <mergeCell ref="A14:D14"/>
    <mergeCell ref="E14:O14"/>
    <mergeCell ref="A15:D15"/>
    <mergeCell ref="E15:O15"/>
    <mergeCell ref="K18:K19"/>
    <mergeCell ref="L18:M18"/>
    <mergeCell ref="A17:A19"/>
    <mergeCell ref="B17:B19"/>
    <mergeCell ref="C17:C19"/>
    <mergeCell ref="D17:M17"/>
    <mergeCell ref="D18:D19"/>
    <mergeCell ref="E18:E19"/>
    <mergeCell ref="A10:D10"/>
    <mergeCell ref="E10:O10"/>
    <mergeCell ref="A11:D11"/>
    <mergeCell ref="E11:O11"/>
    <mergeCell ref="A12:D12"/>
    <mergeCell ref="E12:O12"/>
    <mergeCell ref="A9:D9"/>
    <mergeCell ref="E9:O9"/>
    <mergeCell ref="A3:D3"/>
    <mergeCell ref="A4:C4"/>
    <mergeCell ref="E5:L5"/>
    <mergeCell ref="E6:L6"/>
    <mergeCell ref="E7:L7"/>
  </mergeCells>
  <hyperlinks>
    <hyperlink ref="E1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ОП Златоуст</vt:lpstr>
      <vt:lpstr>ОП Железногорск-Илимский</vt:lpstr>
      <vt:lpstr>ОП Красный Сулин</vt:lpstr>
      <vt:lpstr>Филиал Междуреченск</vt:lpstr>
      <vt:lpstr>ОП Орск</vt:lpstr>
      <vt:lpstr>ОП Чебаркуль</vt:lpstr>
      <vt:lpstr>ОП Ижевск</vt:lpstr>
      <vt:lpstr>ОП Челябинск</vt:lpstr>
      <vt:lpstr>ОП Белорецк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PlekhovaAK</dc:creator>
  <cp:lastModifiedBy>Администратор</cp:lastModifiedBy>
  <cp:lastPrinted>2013-07-11T02:33:40Z</cp:lastPrinted>
  <dcterms:created xsi:type="dcterms:W3CDTF">2010-10-06T11:39:50Z</dcterms:created>
  <dcterms:modified xsi:type="dcterms:W3CDTF">2013-09-17T10:04:07Z</dcterms:modified>
</cp:coreProperties>
</file>