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480" windowHeight="11640" firstSheet="4" activeTab="6"/>
  </bookViews>
  <sheets>
    <sheet name="ОП Златоуст" sheetId="4" r:id="rId1"/>
    <sheet name="ОП Железногорск-Илимский" sheetId="1" r:id="rId2"/>
    <sheet name="ОП Красный Сулин" sheetId="5" r:id="rId3"/>
    <sheet name="Филиал Междуреченск" sheetId="6" r:id="rId4"/>
    <sheet name="ОП Орск" sheetId="7" r:id="rId5"/>
    <sheet name="ОП Чебаркуль" sheetId="8" r:id="rId6"/>
    <sheet name="ОП Ижевск" sheetId="12" r:id="rId7"/>
    <sheet name="ОП Челябинск" sheetId="10" r:id="rId8"/>
    <sheet name="ОП Белорецк" sheetId="11" r:id="rId9"/>
  </sheets>
  <definedNames>
    <definedName name="_xlnm._FilterDatabase" localSheetId="1" hidden="1">'ОП Железногорск-Илимский'!$A$20:$O$191</definedName>
  </definedNames>
  <calcPr calcId="125725"/>
</workbook>
</file>

<file path=xl/calcChain.xml><?xml version="1.0" encoding="utf-8"?>
<calcChain xmlns="http://schemas.openxmlformats.org/spreadsheetml/2006/main">
  <c r="K121" i="12"/>
  <c r="K117"/>
  <c r="H117"/>
  <c r="K113"/>
  <c r="H113"/>
  <c r="K106"/>
  <c r="H106"/>
  <c r="K104"/>
  <c r="K103"/>
  <c r="H103"/>
  <c r="H102"/>
  <c r="K91"/>
  <c r="H91"/>
  <c r="K89"/>
  <c r="H89"/>
  <c r="K83"/>
  <c r="H83"/>
  <c r="K78"/>
  <c r="H78"/>
  <c r="K76"/>
  <c r="H76"/>
  <c r="K75"/>
  <c r="H75"/>
  <c r="K74"/>
  <c r="H74"/>
  <c r="K73"/>
  <c r="H73"/>
  <c r="H69"/>
  <c r="H68"/>
  <c r="H63"/>
  <c r="K62"/>
  <c r="H62"/>
  <c r="K60"/>
  <c r="H60"/>
  <c r="K54"/>
  <c r="H54"/>
  <c r="K53"/>
  <c r="H53"/>
  <c r="K34"/>
  <c r="H34"/>
  <c r="K31"/>
  <c r="H31"/>
  <c r="K29"/>
  <c r="H29"/>
  <c r="K23"/>
  <c r="H23"/>
  <c r="K22"/>
  <c r="H22"/>
  <c r="K238" i="4"/>
  <c r="K215"/>
  <c r="H197"/>
  <c r="K117"/>
  <c r="K70"/>
  <c r="K239" l="1"/>
  <c r="K397" i="11" l="1"/>
  <c r="K71" i="8"/>
  <c r="K192" i="1"/>
  <c r="H65"/>
  <c r="P392" i="11"/>
  <c r="K392"/>
  <c r="P389"/>
  <c r="K389"/>
  <c r="K387"/>
  <c r="K384"/>
  <c r="P383"/>
  <c r="K383"/>
  <c r="K378"/>
  <c r="K375" s="1"/>
  <c r="K373"/>
  <c r="K372"/>
  <c r="H372"/>
  <c r="K371"/>
  <c r="H371"/>
  <c r="K370"/>
  <c r="H369"/>
  <c r="K369" s="1"/>
  <c r="H368"/>
  <c r="K368" s="1"/>
  <c r="K367"/>
  <c r="H366"/>
  <c r="K366" s="1"/>
  <c r="K365"/>
  <c r="H364"/>
  <c r="K364" s="1"/>
  <c r="K363"/>
  <c r="H362"/>
  <c r="K362" s="1"/>
  <c r="H361"/>
  <c r="K361" s="1"/>
  <c r="H360"/>
  <c r="K360" s="1"/>
  <c r="H359"/>
  <c r="K359" s="1"/>
  <c r="K357"/>
  <c r="K356"/>
  <c r="K355"/>
  <c r="K354"/>
  <c r="H353"/>
  <c r="K353" s="1"/>
  <c r="K352"/>
  <c r="K351"/>
  <c r="K350"/>
  <c r="K349"/>
  <c r="H348"/>
  <c r="K348" s="1"/>
  <c r="K347"/>
  <c r="K346"/>
  <c r="K345"/>
  <c r="K344"/>
  <c r="K343"/>
  <c r="K342"/>
  <c r="K341"/>
  <c r="K340"/>
  <c r="K339"/>
  <c r="K338"/>
  <c r="K336"/>
  <c r="K334"/>
  <c r="H333"/>
  <c r="K333" s="1"/>
  <c r="H332"/>
  <c r="K332" s="1"/>
  <c r="K331"/>
  <c r="K330"/>
  <c r="K316"/>
  <c r="P311"/>
  <c r="P308"/>
  <c r="K306"/>
  <c r="K302"/>
  <c r="P301"/>
  <c r="K292"/>
  <c r="P291"/>
  <c r="K291"/>
  <c r="K290" s="1"/>
  <c r="K289"/>
  <c r="K288" s="1"/>
  <c r="K287"/>
  <c r="H286"/>
  <c r="K286" s="1"/>
  <c r="H285"/>
  <c r="K285" s="1"/>
  <c r="H284"/>
  <c r="K284" s="1"/>
  <c r="H283"/>
  <c r="K283" s="1"/>
  <c r="H282"/>
  <c r="K282" s="1"/>
  <c r="H281"/>
  <c r="K281" s="1"/>
  <c r="H280"/>
  <c r="K280" s="1"/>
  <c r="H279"/>
  <c r="K279" s="1"/>
  <c r="H278"/>
  <c r="K278" s="1"/>
  <c r="K276"/>
  <c r="K275"/>
  <c r="K274"/>
  <c r="H273"/>
  <c r="K273" s="1"/>
  <c r="K272"/>
  <c r="K271"/>
  <c r="K270"/>
  <c r="K269"/>
  <c r="K268"/>
  <c r="K267"/>
  <c r="K266"/>
  <c r="K265"/>
  <c r="K264"/>
  <c r="K263"/>
  <c r="K262"/>
  <c r="K261"/>
  <c r="K260"/>
  <c r="K259"/>
  <c r="K258"/>
  <c r="K257" s="1"/>
  <c r="K256"/>
  <c r="K252"/>
  <c r="K251"/>
  <c r="H250"/>
  <c r="H249"/>
  <c r="K246"/>
  <c r="K245"/>
  <c r="K240"/>
  <c r="K238"/>
  <c r="K237"/>
  <c r="K236"/>
  <c r="K235"/>
  <c r="K232" s="1"/>
  <c r="K234"/>
  <c r="H234"/>
  <c r="K231"/>
  <c r="K230"/>
  <c r="H229"/>
  <c r="K229" s="1"/>
  <c r="K228"/>
  <c r="K224"/>
  <c r="K223"/>
  <c r="H220"/>
  <c r="K217"/>
  <c r="H217"/>
  <c r="H215"/>
  <c r="K207"/>
  <c r="K206"/>
  <c r="P198"/>
  <c r="P195"/>
  <c r="K193"/>
  <c r="K191"/>
  <c r="P190"/>
  <c r="P185"/>
  <c r="K184"/>
  <c r="K183"/>
  <c r="K182"/>
  <c r="K181"/>
  <c r="K180"/>
  <c r="H179"/>
  <c r="K179" s="1"/>
  <c r="K178"/>
  <c r="K177"/>
  <c r="K176"/>
  <c r="K175"/>
  <c r="K174"/>
  <c r="K173"/>
  <c r="K172"/>
  <c r="K171"/>
  <c r="K170"/>
  <c r="K169"/>
  <c r="K167"/>
  <c r="K166"/>
  <c r="K165"/>
  <c r="K163"/>
  <c r="K160"/>
  <c r="K158"/>
  <c r="H155"/>
  <c r="K155" s="1"/>
  <c r="K151" s="1"/>
  <c r="H137"/>
  <c r="K137" s="1"/>
  <c r="H136"/>
  <c r="K136" s="1"/>
  <c r="K134"/>
  <c r="K127"/>
  <c r="K126" s="1"/>
  <c r="P121"/>
  <c r="K121"/>
  <c r="P118"/>
  <c r="K118"/>
  <c r="K115" s="1"/>
  <c r="P114"/>
  <c r="K114"/>
  <c r="K110" s="1"/>
  <c r="K109"/>
  <c r="H108"/>
  <c r="K108" s="1"/>
  <c r="H107"/>
  <c r="K107" s="1"/>
  <c r="K106"/>
  <c r="H105"/>
  <c r="K105" s="1"/>
  <c r="H104"/>
  <c r="K104" s="1"/>
  <c r="K103"/>
  <c r="K102"/>
  <c r="H101"/>
  <c r="K101" s="1"/>
  <c r="K100"/>
  <c r="K99"/>
  <c r="K98"/>
  <c r="K97"/>
  <c r="K96"/>
  <c r="K95"/>
  <c r="K94"/>
  <c r="K93"/>
  <c r="K92"/>
  <c r="K91"/>
  <c r="K90"/>
  <c r="K89"/>
  <c r="P88"/>
  <c r="K87"/>
  <c r="K85"/>
  <c r="H84"/>
  <c r="K84" s="1"/>
  <c r="H83"/>
  <c r="K83" s="1"/>
  <c r="H82"/>
  <c r="K82" s="1"/>
  <c r="H81"/>
  <c r="K81" s="1"/>
  <c r="H80"/>
  <c r="K80" s="1"/>
  <c r="H79"/>
  <c r="K79" s="1"/>
  <c r="H78"/>
  <c r="K78" s="1"/>
  <c r="H77"/>
  <c r="K77" s="1"/>
  <c r="K76"/>
  <c r="H75"/>
  <c r="K75" s="1"/>
  <c r="H73"/>
  <c r="K73" s="1"/>
  <c r="K72"/>
  <c r="K71"/>
  <c r="K70" s="1"/>
  <c r="K69"/>
  <c r="K68"/>
  <c r="P67"/>
  <c r="H66"/>
  <c r="K66" s="1"/>
  <c r="P65"/>
  <c r="H65"/>
  <c r="K65" s="1"/>
  <c r="K64"/>
  <c r="K63"/>
  <c r="K62"/>
  <c r="K61"/>
  <c r="K60"/>
  <c r="K59"/>
  <c r="K58"/>
  <c r="K57" s="1"/>
  <c r="P57"/>
  <c r="K56"/>
  <c r="K55"/>
  <c r="K54"/>
  <c r="K53"/>
  <c r="K52"/>
  <c r="K51"/>
  <c r="K50"/>
  <c r="K49"/>
  <c r="P48"/>
  <c r="K48"/>
  <c r="K47"/>
  <c r="K46"/>
  <c r="K44" s="1"/>
  <c r="K45"/>
  <c r="P44"/>
  <c r="K43"/>
  <c r="K42"/>
  <c r="P41"/>
  <c r="K40"/>
  <c r="K39"/>
  <c r="K38"/>
  <c r="K37"/>
  <c r="K36"/>
  <c r="K35"/>
  <c r="K34"/>
  <c r="K33"/>
  <c r="K32"/>
  <c r="K31"/>
  <c r="K30"/>
  <c r="K29"/>
  <c r="K28"/>
  <c r="K27"/>
  <c r="K26"/>
  <c r="K25"/>
  <c r="P24"/>
  <c r="K23"/>
  <c r="K67" l="1"/>
  <c r="K24"/>
  <c r="K41"/>
  <c r="K133"/>
  <c r="K205"/>
  <c r="K22"/>
  <c r="K74"/>
  <c r="K164"/>
  <c r="K162" s="1"/>
  <c r="K226"/>
  <c r="K88"/>
  <c r="K86" s="1"/>
  <c r="K255"/>
  <c r="K277"/>
  <c r="K329"/>
  <c r="K337"/>
  <c r="K335" s="1"/>
  <c r="K358"/>
  <c r="K239" i="10" l="1"/>
  <c r="K157"/>
  <c r="K156"/>
  <c r="K225" s="1"/>
  <c r="K155"/>
  <c r="K84"/>
  <c r="K75"/>
  <c r="K240" l="1"/>
  <c r="K81" i="8" l="1"/>
  <c r="K49"/>
  <c r="K37"/>
  <c r="K83" s="1"/>
  <c r="K306" i="6"/>
  <c r="K301"/>
  <c r="K307" s="1"/>
  <c r="K290"/>
  <c r="K285"/>
  <c r="K280"/>
  <c r="K274"/>
  <c r="K267"/>
  <c r="K233"/>
  <c r="K228"/>
  <c r="K224"/>
  <c r="K211"/>
  <c r="K291" s="1"/>
  <c r="K182"/>
  <c r="K178"/>
  <c r="K172"/>
  <c r="K167"/>
  <c r="K163"/>
  <c r="K159"/>
  <c r="H120"/>
  <c r="K117"/>
  <c r="H108"/>
  <c r="K106"/>
  <c r="K140" s="1"/>
  <c r="K101"/>
  <c r="K96"/>
  <c r="K89"/>
  <c r="A88"/>
  <c r="K80"/>
  <c r="K53"/>
  <c r="K50"/>
  <c r="K46"/>
  <c r="K37"/>
  <c r="K33"/>
  <c r="K28"/>
  <c r="K25"/>
  <c r="K81" s="1"/>
  <c r="K183" l="1"/>
  <c r="K309" s="1"/>
  <c r="K167" i="5" l="1"/>
  <c r="K149"/>
  <c r="K117"/>
  <c r="K83"/>
  <c r="K168" s="1"/>
  <c r="K191" i="1" l="1"/>
</calcChain>
</file>

<file path=xl/comments1.xml><?xml version="1.0" encoding="utf-8"?>
<comments xmlns="http://schemas.openxmlformats.org/spreadsheetml/2006/main">
  <authors>
    <author xml:space="preserve"> </author>
  </authors>
  <commentList>
    <comment ref="K15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:</t>
        </r>
        <r>
          <rPr>
            <sz val="8"/>
            <color indexed="81"/>
            <rFont val="Tahoma"/>
            <family val="2"/>
            <charset val="204"/>
          </rPr>
          <t xml:space="preserve">
175 500,00 р. - стойки СВ, 66 000 ,00 р.  строительство</t>
        </r>
      </text>
    </comment>
    <comment ref="K19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:</t>
        </r>
        <r>
          <rPr>
            <sz val="8"/>
            <color indexed="81"/>
            <rFont val="Tahoma"/>
            <family val="2"/>
            <charset val="204"/>
          </rPr>
          <t xml:space="preserve">
175 500,00 р. - стойки СВ, 66 000 ,00 р.  строительство</t>
        </r>
      </text>
    </comment>
    <comment ref="D23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:</t>
        </r>
        <r>
          <rPr>
            <sz val="8"/>
            <color indexed="81"/>
            <rFont val="Tahoma"/>
            <family val="2"/>
            <charset val="204"/>
          </rPr>
          <t xml:space="preserve">
 СЗ на сумму 11715,00 отработана 26.06.2013. Включить в отчет в 3 кв.</t>
        </r>
      </text>
    </comment>
  </commentList>
</comments>
</file>

<file path=xl/comments2.xml><?xml version="1.0" encoding="utf-8"?>
<comments xmlns="http://schemas.openxmlformats.org/spreadsheetml/2006/main">
  <authors>
    <author>PochtarkinSM</author>
  </authors>
  <commentList>
    <comment ref="K49" authorId="0">
      <text>
        <r>
          <rPr>
            <sz val="8"/>
            <color indexed="81"/>
            <rFont val="Tahoma"/>
            <family val="2"/>
            <charset val="204"/>
          </rPr>
          <t>Данная сумма высвободилась после отмены КР Т-1 и Т-2
(Требует корректировки)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D20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синим -по оформл. Консолид.заявкам</t>
        </r>
      </text>
    </comment>
  </commentList>
</comments>
</file>

<file path=xl/sharedStrings.xml><?xml version="1.0" encoding="utf-8"?>
<sst xmlns="http://schemas.openxmlformats.org/spreadsheetml/2006/main" count="13783" uniqueCount="1971">
  <si>
    <t>Подпись</t>
  </si>
  <si>
    <t>Дата</t>
  </si>
  <si>
    <t>ФИО</t>
  </si>
  <si>
    <t>Исполнитель:</t>
  </si>
  <si>
    <t>Порядковый номер</t>
  </si>
  <si>
    <t>Код по ОКВЭД</t>
  </si>
  <si>
    <t>Код по ОКДП</t>
  </si>
  <si>
    <t>Предмет договора</t>
  </si>
  <si>
    <t>Минимально необходимые требования, предъявляемые к закупаемым товарам (работам,услугам)</t>
  </si>
  <si>
    <t>Единица измерения</t>
  </si>
  <si>
    <t>Код по ОКЕИ</t>
  </si>
  <si>
    <t>наименование</t>
  </si>
  <si>
    <t>Сведения о количестве (объеме)</t>
  </si>
  <si>
    <t>Регион поставки товаров (выполнение работ, оказания услуг)</t>
  </si>
  <si>
    <t>Код по ОКАТО</t>
  </si>
  <si>
    <t>Наименование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</si>
  <si>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</si>
  <si>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</si>
  <si>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Срок исполнения договора (месяц, год)</t>
  </si>
  <si>
    <t>Способ закупки</t>
  </si>
  <si>
    <t>Закупка в электронной форме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</si>
  <si>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</si>
  <si>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</si>
  <si>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</si>
  <si>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</si>
  <si>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</si>
  <si>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</si>
  <si>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</si>
  <si>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Условия договора</t>
  </si>
  <si>
    <t>II квартал текущего года</t>
  </si>
  <si>
    <t>Сведения о начальной (максимальной) цене договора (цене лота),
руб. без НДС</t>
  </si>
  <si>
    <t>да / нет</t>
  </si>
  <si>
    <t>ПЛАН</t>
  </si>
  <si>
    <t>закупки товаров (работ, услуг)</t>
  </si>
  <si>
    <t>IV квартал текущего года</t>
  </si>
  <si>
    <t>Руководитель ПЭО</t>
  </si>
  <si>
    <t>на 2013 год</t>
  </si>
  <si>
    <t>шт.</t>
  </si>
  <si>
    <t>комп.</t>
  </si>
  <si>
    <t xml:space="preserve">комплект </t>
  </si>
  <si>
    <t>тн</t>
  </si>
  <si>
    <t>кг</t>
  </si>
  <si>
    <t>м</t>
  </si>
  <si>
    <t>пог.м</t>
  </si>
  <si>
    <t xml:space="preserve">Пластина резиновая тип УМ Лист 8х1200х5000 </t>
  </si>
  <si>
    <t>кг.</t>
  </si>
  <si>
    <t>шт</t>
  </si>
  <si>
    <t>25 числа ежемесячно</t>
  </si>
  <si>
    <t>ежемесячно</t>
  </si>
  <si>
    <t>2013 г.</t>
  </si>
  <si>
    <t>кв.м</t>
  </si>
  <si>
    <t>чел.</t>
  </si>
  <si>
    <t>г.Железногорск-Илимский</t>
  </si>
  <si>
    <t>40.10.2</t>
  </si>
  <si>
    <t>006</t>
  </si>
  <si>
    <t>055</t>
  </si>
  <si>
    <t>ЗП</t>
  </si>
  <si>
    <t xml:space="preserve">да </t>
  </si>
  <si>
    <t>да</t>
  </si>
  <si>
    <t>нет</t>
  </si>
  <si>
    <t xml:space="preserve"> </t>
  </si>
  <si>
    <t xml:space="preserve">                                                                                                                                                                              III квартал текущего года</t>
  </si>
  <si>
    <t>Кисть малярная КФ,Закупка годовая</t>
  </si>
  <si>
    <t>Металл листовой 0,8мм ,                      Закупка годовая</t>
  </si>
  <si>
    <t>Катанка 6,5мм ,Закупка годовая</t>
  </si>
  <si>
    <t>Бумага наждачная №40,                      Закупка годовая</t>
  </si>
  <si>
    <t>Лента изоляционная ПВХ,                        Закупка годовая</t>
  </si>
  <si>
    <t>Электроды сварочные МР-3, 4 мм ,Закупка годовая</t>
  </si>
  <si>
    <t>Силикагель,Закупка годовая</t>
  </si>
  <si>
    <t>Картриджи  для НР LJ ,                    Закупка годовая</t>
  </si>
  <si>
    <t>Тонер   к картриджам  НР LJ ,           Закупка годовая</t>
  </si>
  <si>
    <t>Порошок стиральный ,      Закупка годовая</t>
  </si>
  <si>
    <t>Силикагель КСКГ ,Закупка годовая</t>
  </si>
  <si>
    <t>Материалы по ОТ, промбезопасности и экологии,Закупка годовая</t>
  </si>
  <si>
    <t>Аптечки ,Закупка годовая</t>
  </si>
  <si>
    <t>Плакаты и знаки пожарной безопасности ,Закупка годовая</t>
  </si>
  <si>
    <t>Плакаты и знаки электробезопасности ,                 Закупка годовая</t>
  </si>
  <si>
    <t>Светотехническая продукция,          Закупка годовая</t>
  </si>
  <si>
    <t>Светодиодная коммутаторная лампа,Закупка годовая</t>
  </si>
  <si>
    <t>Выключатель открытой проводки,Закупка годовая</t>
  </si>
  <si>
    <t>Розетка открытой проводки,                       Закупка годовая</t>
  </si>
  <si>
    <t>Разъединитель РЛНД-10/400. Закупка годовая</t>
  </si>
  <si>
    <t>Изолятор проходной ИП-35/3150.Закупка годовая</t>
  </si>
  <si>
    <t>Изолятор проходной ИПУ-10/630-7,5.Закупка годовая</t>
  </si>
  <si>
    <t>Изолятор проходной ИПУ-6/400-3,75.Закупка годовая.</t>
  </si>
  <si>
    <t>Аппаратура электрическая низковольтная.Закупка годовая</t>
  </si>
  <si>
    <t>Круг отрезной .Закупка годовая</t>
  </si>
  <si>
    <t>Полотно для ножовки по металлу 300 мм.Закупка годовая</t>
  </si>
  <si>
    <t>Набор сверел по металлу 6-24мм (18 шт.).Закупка годовая</t>
  </si>
  <si>
    <t>Клещи токоизмерительные КЕW 2003А.Закупка годовая</t>
  </si>
  <si>
    <t>Мультиметр VC 140 цифровой.Закупка годовая</t>
  </si>
  <si>
    <t>Кабельно-проводниковая продукция.Закупка годовая</t>
  </si>
  <si>
    <t>Канат полиамидный .Закупка годовая</t>
  </si>
  <si>
    <t>Строп  канатный СКП.Закупка годовая</t>
  </si>
  <si>
    <t>Поверка средств измерений.Закупка годовая</t>
  </si>
  <si>
    <t>Аттестация рабочих мест.Закупка годовая</t>
  </si>
  <si>
    <t>Линия по регенерации масла.Закупка годовая</t>
  </si>
  <si>
    <t>Автомобиль УАЗ-Патриот.Закупка годовая</t>
  </si>
  <si>
    <t>Дизельное топливо.      Закупка 2-й квартал</t>
  </si>
  <si>
    <t>Бензин АИ-80. . Закупка 2-й квартал</t>
  </si>
  <si>
    <t>Бензин АИ-92.Закупка 2-й квартал</t>
  </si>
  <si>
    <t>Трубчатый электронагреватель ТЭНФ 120 В10/1,0 S220 ,Закупка годовая</t>
  </si>
  <si>
    <t>Трубчатый электронагреватель ТЭНР 60 В13/2,0 О220,Закупка годовая</t>
  </si>
  <si>
    <t>Трубчатый электронагреватель ТЭНР 60 В13/2,0 Т220 ,Закупка годовая</t>
  </si>
  <si>
    <t>Трубчатый электронагреватель ТЭНФ 60 В13/2,0 J220,Закупка годовая</t>
  </si>
  <si>
    <t>Электрокалорифер 25кВт,                       Закупка годовая</t>
  </si>
  <si>
    <t>Обогреватель инфракрасный подвесного типа, 1 кВт,                 Закупка годовая</t>
  </si>
  <si>
    <t>Масло трансформаторное ГК,   Закупка годовая</t>
  </si>
  <si>
    <t>Масло трансформаторное ГК          Закупка годовая</t>
  </si>
  <si>
    <t>Дератизация,                                     Закупка годовая</t>
  </si>
  <si>
    <t>Утилизация ртутьсодержащих ламп ,  Закупка годовая</t>
  </si>
  <si>
    <t>Дизельное топливо.Закупка            3-й квартал.</t>
  </si>
  <si>
    <t>Дизельное топливо,                  Закупка 4-й квартал</t>
  </si>
  <si>
    <t>Бензин АИ-80, Закупка 4-й квартал</t>
  </si>
  <si>
    <t>Бензин АИ-92 ,Закупка 4-й квартал</t>
  </si>
  <si>
    <t>Итого:</t>
  </si>
  <si>
    <t>40.10.3</t>
  </si>
  <si>
    <t>Услуги  по отдыху детей. Закупка годовая</t>
  </si>
  <si>
    <t>Услуги по проведению мероприятия посвященного Дню энергетика.Закупка годовая</t>
  </si>
  <si>
    <t>Обязательное страхование гражданской ответственности владельцев транспортных средств. Закупка годовая</t>
  </si>
  <si>
    <t>Бензин АИ-92,Закупка    3-й квартал.</t>
  </si>
  <si>
    <t>Бензин АИ-80,Закупка  3-й квартал.</t>
  </si>
  <si>
    <t>Соответствие программам обучения</t>
  </si>
  <si>
    <t>Обучение (2-й квартал)</t>
  </si>
  <si>
    <t>Обучение (4-й квартал)</t>
  </si>
  <si>
    <t>Согласно ТЗ</t>
  </si>
  <si>
    <t>Термостойкая спецодежда (Закупка годовая)</t>
  </si>
  <si>
    <t>Спецодежда и СИЗ (Закупка годовая)</t>
  </si>
  <si>
    <t>Соответствие ГОСТам и ТУ</t>
  </si>
  <si>
    <t>Запчасти для автотранспорта</t>
  </si>
  <si>
    <t>Станок заточной электрический</t>
  </si>
  <si>
    <t>Профессиональный сканер . Закупка годовая</t>
  </si>
  <si>
    <t>Настольный принтер ,Закупка годовая</t>
  </si>
  <si>
    <t>Обособленное подразделение ЗАО "Электросеть" в г.Железногорск-Илимский</t>
  </si>
  <si>
    <t>665651 Иркутская обл. г.Железногорск-Илимский, ул.Иващенко 9а/1</t>
  </si>
  <si>
    <t>8(39566)96-712</t>
  </si>
  <si>
    <t>Igor,Konovalov@zaoelektroset,ru</t>
  </si>
  <si>
    <t>март</t>
  </si>
  <si>
    <t>Специалист по закупкам</t>
  </si>
  <si>
    <t>Руководитель ТС</t>
  </si>
  <si>
    <t>Бумага наждачная №40,                Закупка годовая</t>
  </si>
  <si>
    <t>КЛ</t>
  </si>
  <si>
    <t>Многофункциональное устройство Canon image RUNNER 1133А ,Закупка годовая</t>
  </si>
  <si>
    <t>Средства  стиральные, чистящие. Закупка квартальная</t>
  </si>
  <si>
    <t>июль-сентябрь 2013</t>
  </si>
  <si>
    <t>2013г</t>
  </si>
  <si>
    <t>июль</t>
  </si>
  <si>
    <t>Инструмент. Закупка годовая</t>
  </si>
  <si>
    <t>Станки заточные .Закупка годовая</t>
  </si>
  <si>
    <t>Средство отбеливающее  ,Закупка квартальная</t>
  </si>
  <si>
    <t>Средство чистящее,Закупка квартальная</t>
  </si>
  <si>
    <t>Мешок для мусора (набор),           Закупка квартальная</t>
  </si>
  <si>
    <t>ОП ЗАО "Электросеть" в г. Красный Сулин</t>
  </si>
  <si>
    <t>346353, Ростовская область, г. Красный Сулин, территория ОАО "Экспериментальная ТЭС"</t>
  </si>
  <si>
    <t xml:space="preserve">8(86367)5-70-16 </t>
  </si>
  <si>
    <t>inna.kovaleva@zaoelektroset.ru.</t>
  </si>
  <si>
    <t>I квартал текущего года</t>
  </si>
  <si>
    <t>52.41.1</t>
  </si>
  <si>
    <t>Ветошь (2013год)</t>
  </si>
  <si>
    <t>ТЗ №7                 ППСТиП 6.6.2. "Материалы для ремонта"</t>
  </si>
  <si>
    <t>г. Красный Сулин</t>
  </si>
  <si>
    <t>январь 2013г.</t>
  </si>
  <si>
    <t>февраль 2013г.</t>
  </si>
  <si>
    <t>Поставка Салфеток технических 400х400 мм (2013год)</t>
  </si>
  <si>
    <t>ТЗ №7                 ППСТиП 6.6.2.. "Материалы для ремонта"</t>
  </si>
  <si>
    <t>52.48.39</t>
  </si>
  <si>
    <t>Поставка шкурки шлифовальной (2013год)</t>
  </si>
  <si>
    <t>Поставка пленки полиэтиленовой (2013год)</t>
  </si>
  <si>
    <t>м2</t>
  </si>
  <si>
    <t>Поставка пакли льняной  (2013год)</t>
  </si>
  <si>
    <t>Поставка шпагата технического из лубянных волокон (2013год)</t>
  </si>
  <si>
    <t>51.53.22</t>
  </si>
  <si>
    <t>Поставка RAL 7037серая ПФ-115 (2013год)</t>
  </si>
  <si>
    <t>ТЗ №8                ППСТиП 6.6.2.. "Материалы для ремонта"</t>
  </si>
  <si>
    <t>Поставка RAL 9005черн.  ПФ-115 (2013год)</t>
  </si>
  <si>
    <t>Поставка Эмали ПФ-115 красная (2013год)</t>
  </si>
  <si>
    <t>Поставка эмали ПФ-115 жёлтая (2013год)</t>
  </si>
  <si>
    <t>январь  2013г.</t>
  </si>
  <si>
    <t>Поставка эмали ПФ-115 зеленая (2013год)</t>
  </si>
  <si>
    <t>Поставка грунтовки по ржавой поверхности ГФ-021 «КоррНет» серая (2013год)</t>
  </si>
  <si>
    <t>Поставка шпатлёвки в/стойкой (2013год)</t>
  </si>
  <si>
    <t>Поставка уайт-спирита (2013год)</t>
  </si>
  <si>
    <t>112</t>
  </si>
  <si>
    <t>л</t>
  </si>
  <si>
    <t>Поставка лака бакелитового (2013год)</t>
  </si>
  <si>
    <t>Поставка ацетона технического (2013год)</t>
  </si>
  <si>
    <t>Поставка сурика железного (2013год)</t>
  </si>
  <si>
    <t>Поставка олифы натуральной (2013год)</t>
  </si>
  <si>
    <t>Поставка растворителя 646 (2013год)</t>
  </si>
  <si>
    <t>Поставка керосина (2013год)</t>
  </si>
  <si>
    <t>Поставка бензина Б-70 (2013год)</t>
  </si>
  <si>
    <t>Поставка соды кальцинированной (2013год)</t>
  </si>
  <si>
    <t>ТЗ №9                ППСТиП 6.6.2.. "Материалы для ремонта"</t>
  </si>
  <si>
    <t>Поставка соды каустической (2013год)</t>
  </si>
  <si>
    <t>Поставка мыла хозяйственного (2013год)</t>
  </si>
  <si>
    <t>Поставка графита кристаллического (2013год)</t>
  </si>
  <si>
    <t>Поставка клея 88Н (2013год)</t>
  </si>
  <si>
    <t>Поставка смазки ЦИАТИМ-221 (2013год)</t>
  </si>
  <si>
    <t>ТЗ №10                ППСТиП 6.6.2.. "Материалы для ремонта"</t>
  </si>
  <si>
    <t xml:space="preserve">декабрь 2012        </t>
  </si>
  <si>
    <t xml:space="preserve">декабрь 2012      март 2013             июнь 2013              сентябрь 2013       </t>
  </si>
  <si>
    <t>Поставка дистиллированной воды (2013год)</t>
  </si>
  <si>
    <t xml:space="preserve">январь 2013        </t>
  </si>
  <si>
    <t>февраль 2013г   сентябрь 2013г..</t>
  </si>
  <si>
    <t>25.13.1</t>
  </si>
  <si>
    <t>Поставка Резины маслостойкой МБС толщ.3мм (2013год)</t>
  </si>
  <si>
    <t>ТЗ №11                ППСТиП 6.6.2.. "Материалы для ремонта"</t>
  </si>
  <si>
    <t>Поставка Резины маслостойкой МБС толщ.4мм (2013год)</t>
  </si>
  <si>
    <t>Поставка Резины маслостойкой МБС толщ.5мм (2013год)</t>
  </si>
  <si>
    <t>Поставка Резины маслостойкой МБС толщ.6мм (2013год)</t>
  </si>
  <si>
    <t>Поставка Резины трансформаторнай УМ толщ.2мм (2013год)</t>
  </si>
  <si>
    <t>Поставка Резины трансформаторной УМ толщ.3мм (2013год)</t>
  </si>
  <si>
    <t>Поставка Резины трансформаторной УМ толщ.4мм (2013год)</t>
  </si>
  <si>
    <t>Поставка Резины трансформаторной УМ толщ.5мм (2013год)</t>
  </si>
  <si>
    <t>Поставка Резины трансформаторной УМ толщ.6мм (2013год)</t>
  </si>
  <si>
    <t>ПоставкаРезины трансформаторной УМ толщ.8мм (2013год)</t>
  </si>
  <si>
    <t>31.62</t>
  </si>
  <si>
    <t>Поставка комплекта запчастей к воздушным выключателям ВВН-110 (2013год)</t>
  </si>
  <si>
    <t>ТЗ №1                ППСТиП 6.6.2.. "Материалы для ремонта"</t>
  </si>
  <si>
    <t>839</t>
  </si>
  <si>
    <t>компл</t>
  </si>
  <si>
    <t>29.12.3</t>
  </si>
  <si>
    <t xml:space="preserve">Поставка зпчастей к  компрессору типа ВШВ 3/100 (2013год). </t>
  </si>
  <si>
    <t>ТЗ №3                ППСТиП 6.6.2.. "Материалы для ремонта"</t>
  </si>
  <si>
    <t>51.65.5</t>
  </si>
  <si>
    <t>Поставка оснастки, инструмента, приспособлений (1-й квартал 2013г.)</t>
  </si>
  <si>
    <t>ППСТиП 6.3.6. "Прочие материалы"</t>
  </si>
  <si>
    <t>март 2013г.</t>
  </si>
  <si>
    <t>51.70</t>
  </si>
  <si>
    <t>март 2013</t>
  </si>
  <si>
    <t>Поставка материалов на ТО (концевые и кабельные муфты, Розетки о/п,розетки скр. Пр., выключатели о/п, выключатели скр. Пр, кольцо пластиковое, коробки распределительные, вилки штепсельные, патрон осветит. Карб. Е-27, Патрон керамический Е-40, хомуты монтажные виниловые, кабель-каналы, Автоматические выключатели ВА 57-35 )  (1-й квартал 2013г.)</t>
  </si>
  <si>
    <t>ППСТиП 6.3.3. "Содержание основных средств"</t>
  </si>
  <si>
    <t>январь-февраль 2013г.</t>
  </si>
  <si>
    <t>28.74.1</t>
  </si>
  <si>
    <t>Поставка материалов на ТО (метизная продукция)  (1-й квартал 2013г.)</t>
  </si>
  <si>
    <t>Поставка материалов на ТО (элетролампы, светильники)  (1-й квартал 2013г.)</t>
  </si>
  <si>
    <t>Поставка материалов на ТО (лента киперная, изолента х/б, изолента ПВХ, лакоткань,  провод медный 2*2,5)  (1-й квартал 2013г.)</t>
  </si>
  <si>
    <t>51.42.1</t>
  </si>
  <si>
    <t>Поставка  СиЗ</t>
  </si>
  <si>
    <t>ППСТиП 6.3.5. "Спецодежда  и СиЗ"</t>
  </si>
  <si>
    <t>февраль 2013.</t>
  </si>
  <si>
    <t>март 2013г                   июнь 2013                  сентябрь 2013           декабрь 2013.</t>
  </si>
  <si>
    <t>52.47.3</t>
  </si>
  <si>
    <t>Поставка канцелярских товаров  (1-й квартал 2013г.)</t>
  </si>
  <si>
    <t>ППСТиП 6.16.3. "Канцелярские расходы""</t>
  </si>
  <si>
    <t>февраль  2013г.</t>
  </si>
  <si>
    <t>февраль-март 2013г.</t>
  </si>
  <si>
    <t>Поставка материалов на ТО (ветошь,обтирочный материал)  (1-й квартал 2013г.)</t>
  </si>
  <si>
    <t>январь 2013</t>
  </si>
  <si>
    <t>Поставка материалов на ТО (нетканное полотно, салфетки технические, шлифшкурка на полотне)  (1-й квартал 2013г.)</t>
  </si>
  <si>
    <t>январь-март2013</t>
  </si>
  <si>
    <t>24.11</t>
  </si>
  <si>
    <t>Поставка материалов на ТО(пропан, кислород) (1-2 квартал 2013г.)</t>
  </si>
  <si>
    <t>февраль  2013</t>
  </si>
  <si>
    <t>24.66.3</t>
  </si>
  <si>
    <t>Поставка материалов на ТО(смазки, керосин, масло компрессорное КС, нефрас) (1-й квартал)</t>
  </si>
  <si>
    <t>февраль-март 2013</t>
  </si>
  <si>
    <t>51.34.1</t>
  </si>
  <si>
    <t>Поставка бутиллированной воды (1 квартал 2013г)</t>
  </si>
  <si>
    <t>ППСТиП  6.9.4.5       "Расходы на питание"</t>
  </si>
  <si>
    <t>868</t>
  </si>
  <si>
    <t>бут</t>
  </si>
  <si>
    <t xml:space="preserve">январь 2013      </t>
  </si>
  <si>
    <t>январь 2013      февраль 2013      март 2013</t>
  </si>
  <si>
    <t>60.24.1</t>
  </si>
  <si>
    <t>Выполнение транспортных услуг (1 квартал 2013г)</t>
  </si>
  <si>
    <t>ППСТиП 6.7.5.        "Прочие транспортные затраты"</t>
  </si>
  <si>
    <t>356</t>
  </si>
  <si>
    <t>ч</t>
  </si>
  <si>
    <t>60.23</t>
  </si>
  <si>
    <t>Выполнение автоуслуг (1 квартал 2013г)</t>
  </si>
  <si>
    <t>008</t>
  </si>
  <si>
    <t>км</t>
  </si>
  <si>
    <t>51.15.42</t>
  </si>
  <si>
    <t>Поставка запчастей и расходных материалов (картриджи, замена фотобарабана) (1 квартал 2013г)</t>
  </si>
  <si>
    <t>ППСТиП 6.16.8.2.       "Запчасти и расходные материалы"</t>
  </si>
  <si>
    <t>январь 2013         март 2013</t>
  </si>
  <si>
    <t>Выполнение услуг  (техническое обслуживание оргтехники) (1 квартал 2013г)</t>
  </si>
  <si>
    <t>ППСТиП 6.16.8.3.       "Услуги (кроме связи)</t>
  </si>
  <si>
    <t>74.20.4</t>
  </si>
  <si>
    <t>Выполнение услуг по проведению поверки оборудования (2013год)</t>
  </si>
  <si>
    <t>ППСТиП 6.8.5.       "Прочие услуги промхарактера"</t>
  </si>
  <si>
    <t>74.30.4</t>
  </si>
  <si>
    <t>Выполнение химического анализа трансформаторного масла (1-2 квартал  2013г.)</t>
  </si>
  <si>
    <t>92.40</t>
  </si>
  <si>
    <t>Выполнение информационно-статистических  услуг (1-квартал 2013г.)</t>
  </si>
  <si>
    <t>ППСТиП 6.16.12.       "Прочие производственные затраты"</t>
  </si>
  <si>
    <t xml:space="preserve">январь </t>
  </si>
  <si>
    <t>Выполнение  образовательных услуг (обучение по ОТ руководителей, обучените по промышленной безопасности, предэкзаменационная подготовка) (2013год)</t>
  </si>
  <si>
    <t>ППСТиП 6.9.3.         "Расходы на образование"</t>
  </si>
  <si>
    <t>792</t>
  </si>
  <si>
    <t>чел</t>
  </si>
  <si>
    <t>апрель  2012</t>
  </si>
  <si>
    <t>май 2012</t>
  </si>
  <si>
    <t>ИТОГО:</t>
  </si>
  <si>
    <t>Поставка метизной продукции (2013год)</t>
  </si>
  <si>
    <t>ТЗ №6                ППСТиП 6.6.2.. "Материалы для ремонта"</t>
  </si>
  <si>
    <t>апрель 2013г.</t>
  </si>
  <si>
    <t>Поставка замков электромагнитной блокировки ЗБ-1 (2013год)</t>
  </si>
  <si>
    <t>ТЗ №12                ППСТиП 6.6.2.. "Материалы для ремонта"</t>
  </si>
  <si>
    <t>31.30</t>
  </si>
  <si>
    <t>Поставка кабеля контрольного КВВГнг-LS-0,66 14х1,5 (2013год)</t>
  </si>
  <si>
    <t>ТЗ №5                ППСТиП 6.6.2.. "Материалы для ремонта"</t>
  </si>
  <si>
    <t>март  2013г.</t>
  </si>
  <si>
    <t>Поставка кабеля контрольного КВВГнг-LS-0,66 4х1,5 (2013год)</t>
  </si>
  <si>
    <t>31.62.9</t>
  </si>
  <si>
    <t>Выполнение капитальных ремонтов выключателя МКП -220  подрядным способом на ПС 220/110/10/3 кВ (2013год)</t>
  </si>
  <si>
    <t>ТЗ №13   ППСТиП ст.6.6.1. "Услуги подрядчиков"</t>
  </si>
  <si>
    <t>июль 2013г.</t>
  </si>
  <si>
    <t>август 2013г.</t>
  </si>
  <si>
    <t>21.22</t>
  </si>
  <si>
    <t>Поставка материалов  и оборудования для ОТ (указатели напряжения)</t>
  </si>
  <si>
    <t>ППСТиП 6.16.1   "Материалы по ОТ, ПБ и экологии"</t>
  </si>
  <si>
    <t>июль 213</t>
  </si>
  <si>
    <t>Поставка  смывающих и (или) обезвреживающих средств в соответствии с типовыми нормами (крем, мыло, очищающая паста) (2013год)</t>
  </si>
  <si>
    <t>апрель-май 2013г.</t>
  </si>
  <si>
    <t>Поставка  огнетушителей углекислотных (2013год)</t>
  </si>
  <si>
    <t>22.15</t>
  </si>
  <si>
    <t>Поставка нормативно-технической документации по ПБ, плакатов, знаков безопасности,кабинетов по охране труда и т.п. (2013год)</t>
  </si>
  <si>
    <t>25.24.2</t>
  </si>
  <si>
    <t>Поставка приспособлений для безопасного выполнения работ (2013год)</t>
  </si>
  <si>
    <t>июнь 2013</t>
  </si>
  <si>
    <t xml:space="preserve">Поставка канцелярских товаров (2-й квартал 2013г) </t>
  </si>
  <si>
    <t>май  2013г.</t>
  </si>
  <si>
    <t>май-июнь 2013г.</t>
  </si>
  <si>
    <t>Поставка хоз. пренадлежностей (1-2 квартал 2013г)</t>
  </si>
  <si>
    <t>май 2013г.</t>
  </si>
  <si>
    <t>Поставка оснастки, инструмента, приспособлений (2-й квартал 2013г)</t>
  </si>
  <si>
    <t>апрель  2013г.</t>
  </si>
  <si>
    <t>Поставка материалов на ТО (концевые и кабельные муфты, Розетки о/п,розетки скр. Пр., выключатели о/п, выключатели скр. Пр, кольцо пластиковое, коробки распределительные, вилки штепсельные, патрон осветит. Карб. Е-27, Патрон керамический Е-40, хомуты монтажные виниловые, кабель-каналы ) (2-й квартал 2013г)</t>
  </si>
  <si>
    <t>апрель  2013</t>
  </si>
  <si>
    <t>апрель-июнь 2013</t>
  </si>
  <si>
    <t>Поставка материалов на ТО(ватман, осцилографная бумага) 2013 год)</t>
  </si>
  <si>
    <t>736</t>
  </si>
  <si>
    <t>рул</t>
  </si>
  <si>
    <t>апрель</t>
  </si>
  <si>
    <t>Поставка материалов на ТО (элетролампы, светильники)  (2-й квартал 2013г)</t>
  </si>
  <si>
    <t>июль  2013</t>
  </si>
  <si>
    <t>июль- август 2013</t>
  </si>
  <si>
    <t>Поставка материалов на ТО(смазки, керосин, масло компрессорное КС, нефрас)  (2-й квартал 2013г)</t>
  </si>
  <si>
    <t>июнь  2013г.</t>
  </si>
  <si>
    <t>июнь 2013г.</t>
  </si>
  <si>
    <t>Выполнение транспортных услуг  (2-й квартал 2013г)</t>
  </si>
  <si>
    <t xml:space="preserve">апрель 2013          </t>
  </si>
  <si>
    <t>апрель 2013          май 2013             июнь 2013</t>
  </si>
  <si>
    <t>Выполнение автоуслуг  (2-й квартал 2013г)</t>
  </si>
  <si>
    <t>Поставка запчастей и расходных материалов (картриджи, замена фотобарабана)  (2-й квартал 2013г)</t>
  </si>
  <si>
    <t>Поставка бутиллированной воды  (2-й квартал 2013г)</t>
  </si>
  <si>
    <t xml:space="preserve">апрель 2013              </t>
  </si>
  <si>
    <t xml:space="preserve">апрель 2013          май 2013            июнь 2013     </t>
  </si>
  <si>
    <t>Выполнение услуг  (техническое обслуживание оргтехники)  (2-й квартал 2013г)</t>
  </si>
  <si>
    <t xml:space="preserve">апрель 2013             </t>
  </si>
  <si>
    <t>66.03</t>
  </si>
  <si>
    <t>Выполнение услуг по страхованию грузов и имущества (2013г)</t>
  </si>
  <si>
    <t>ППСТиП 6.16.5.        "Страхование опасных производственных объектов"</t>
  </si>
  <si>
    <t>апрель 2013</t>
  </si>
  <si>
    <t>109238 ,00</t>
  </si>
  <si>
    <t>апрель 2013г.  июнь 2013г.</t>
  </si>
  <si>
    <t>Выполнение хромотографического анализа трансформаторного масла (1-2й квартал 2013г)</t>
  </si>
  <si>
    <t>Выполнение информационно-статистических  услуг  (2-й квартал 2013г)</t>
  </si>
  <si>
    <t>45.31</t>
  </si>
  <si>
    <t>Выполнение комплекса проектно-изыскательных работ для замены  ВМТ 110 кВ ВЛ Н16-Н1-Ш38 на элегазовый выключатель 110 кВ в ОРУ-110 кВ ПС 220/110/10/3 кВ</t>
  </si>
  <si>
    <t>КВ</t>
  </si>
  <si>
    <t>июнь</t>
  </si>
  <si>
    <t>Выполнение комплекса проектно-изыскательных работ для замены  ВМТ 110 кВ ВЛ Г13-Г15 на элегазовый выключатель 110 кВ в ОРУ-110 кВ ПС 220/110/10/3 кВ</t>
  </si>
  <si>
    <t>Выполнение комплекса проектно-изыскательных работ для замены ТТ 110 кВ ОВВ в ОРУ-110 кВ ПС 220/110/10/3 кВ "ЭкспериментальнаяТЭС"</t>
  </si>
  <si>
    <t>Выполнение комплекса проектно-изыскательных работ для замены ТТ 110 кВ  С2-2ц в ОРУ-110 кВ ПС 220/110/10/3 кВ "ЭкспериментальнаяТЭС"</t>
  </si>
  <si>
    <t>31.20</t>
  </si>
  <si>
    <t>Поставка блока регистрирующего терминала БЭ2074 900</t>
  </si>
  <si>
    <t>июнь-июль</t>
  </si>
  <si>
    <t>111 квартал текущего года</t>
  </si>
  <si>
    <t>Поставка изоляторов подвесных  ПС-120Б (2013год)</t>
  </si>
  <si>
    <t>ТЗ №4                ППСТиП 6.6.2.. "Материалы для ремонта"</t>
  </si>
  <si>
    <t>Поставка опорно-стержневого изолятора ИОС-110-400 УХЛ1 (2013год)</t>
  </si>
  <si>
    <t>Поставка комплекта запчастей к масляным выключателям ВМТ-110   (2013г)</t>
  </si>
  <si>
    <t>ТЗ №2                ППСТиП 6.6.2.. "Материалы для ремонта"</t>
  </si>
  <si>
    <t>сентябрь 2013</t>
  </si>
  <si>
    <t>Поставказапчастей к компрессору ВШВ (клапан запорный КЭМ-2 ММММ306.577.005)</t>
  </si>
  <si>
    <t xml:space="preserve">          ППСТиП 6.6.2.. "Материалы для ремонта"</t>
  </si>
  <si>
    <t xml:space="preserve">Поставка спецодежды и СиЗ (2013год) </t>
  </si>
  <si>
    <t>ППСТиП 6.3.4. "Спецодежда  и СиЗ"</t>
  </si>
  <si>
    <t>июль  2013г.</t>
  </si>
  <si>
    <t>август-сентябрь 2013г.</t>
  </si>
  <si>
    <t>Поставка термостойкой спецодежды и СиЗ (2013год)</t>
  </si>
  <si>
    <t>Поставка приспособления для безопасного выполнения работ (лестница стремянка)  ( 2013г)</t>
  </si>
  <si>
    <t xml:space="preserve">Поставка канцелярских товаров (3-й квартал 2013г) </t>
  </si>
  <si>
    <t>август  2013г.</t>
  </si>
  <si>
    <t xml:space="preserve">Поставка оснастки, инструмента, приспособлений (3-й квартал 2013г) </t>
  </si>
  <si>
    <t>Поставка хоз. пренадлежностей (3-4 квартал 2013г)</t>
  </si>
  <si>
    <t>Поставка материалов на ТО (концевые и кабельные муфты, Розетки о/п,розетки скр. Пр., выключатели о/п, выключатели скр. Пр, кольцо пластиковое, коробки распределительные, вилки штепсельные, патрон осветит. Карб. Е-27, Патрон керамический Е-40, хомуты монтажные виниловые, кабель-каналы ) (3-4 квартал 2013г)</t>
  </si>
  <si>
    <t>Поставка материалов на ТО (лента киперная, изолента х/б, изолента ПВХ, лакоткань,  провод медный 2*2,5)  (3-й квартал 2013г.)</t>
  </si>
  <si>
    <t xml:space="preserve">Поставка материалов на ТО (ветошь,обтирочный материал) (3-4 квартал 2013г) </t>
  </si>
  <si>
    <t>Поставка материалов на ТО(пропан, кислород) (3-4 квартал 2013г)</t>
  </si>
  <si>
    <t>август  2013</t>
  </si>
  <si>
    <t>Поставка материалов на ТО(смазки, керосин, масло компрессорное КС, нефрас) (3-4 квартал 2013г)</t>
  </si>
  <si>
    <t>август   2013г.</t>
  </si>
  <si>
    <t>август-сентябрь  2013г.</t>
  </si>
  <si>
    <t>Выполнение транспортных услуг (3-й квартал 2013г)</t>
  </si>
  <si>
    <t xml:space="preserve">июль 2013          </t>
  </si>
  <si>
    <t xml:space="preserve">июль 2013          август 2013           сентябрь 2013  </t>
  </si>
  <si>
    <t>Выполнение автоуслуг (3-й квартал 2013г)</t>
  </si>
  <si>
    <t>Поставка бутиллированной воды (3-й квартал 2013г)</t>
  </si>
  <si>
    <t>Поставка запчастей и расходных материалов (картриджи, замена фотобарабана) (3-4-й квартал 2013г)</t>
  </si>
  <si>
    <t>июль 2013</t>
  </si>
  <si>
    <t>Выполнение услуг  (техническое обслуживание оргтехники) (3-4й квартал 2013)</t>
  </si>
  <si>
    <t>Выполнение услуг по проведению периодических медосмотров  (2013 год)</t>
  </si>
  <si>
    <t>ППСТиП 6.16.5.        "Медицинские профосмотры, медкомиссии"</t>
  </si>
  <si>
    <t>сентябрь-октябрь 2013</t>
  </si>
  <si>
    <t>Выполнение химического анализа трансформаторного масла (3-4квартал  2013г.)</t>
  </si>
  <si>
    <t>Выполнение информационно-статистических  услуг (3-й квартал 2013г)</t>
  </si>
  <si>
    <t>ППСТиП 6.16.12.</t>
  </si>
  <si>
    <t>74.20.14</t>
  </si>
  <si>
    <t>Выполнение работ по замене ВМТ 110 кВ ВЛ Н16-Н1-Ш38 на элегазовый выключатель 110 кВ в ОРУ-110 кВ ПС 220/110/10/3 кВ</t>
  </si>
  <si>
    <t>июль-декабрь</t>
  </si>
  <si>
    <t>Выполнение рабо по замене ВМТ 110 кВ ВЛ Г13-Г15 на элегазовый выключатель 110 кВ в ОРУ-110 кВ ПС 220/110/10/3 кВ</t>
  </si>
  <si>
    <t>Выполнение работ по замене ТТ 110 кВ ОВВ в ОРУ-110 кВ ПС 220/110/10/3 кВ "ЭкспериментальнаяТЭС"</t>
  </si>
  <si>
    <t xml:space="preserve">Выполнение работ по замене ТТ 110 кВ С2-2ц в ОРУ-110 кВ ПС 220/110/10/3 кВ "ЭкспериментальнаяТЭС" </t>
  </si>
  <si>
    <t>45.21</t>
  </si>
  <si>
    <t>Выполнение капитального ремонта здания АБК</t>
  </si>
  <si>
    <t xml:space="preserve">  ППСТиП ст.6.6.1. "Услуги подрядчиков"</t>
  </si>
  <si>
    <t>июнь2013</t>
  </si>
  <si>
    <t>октябрь 2013</t>
  </si>
  <si>
    <t>Выполнение ремонта кровли здания АБК и трансформаторной мастерской с башней м/х</t>
  </si>
  <si>
    <t>Поставка сервера согласно ТЗ</t>
  </si>
  <si>
    <t>Поставка канцелярских товаров (4-й квартал 2013г)</t>
  </si>
  <si>
    <t>ноябрь 2013г.</t>
  </si>
  <si>
    <t>ноябрь-декабрь 2013г.</t>
  </si>
  <si>
    <t>Поставка оснастки, инструмента, приспособлений (4-й квартал 2013г)</t>
  </si>
  <si>
    <t>Поставка материалов на ТО (элетролампы, светильники) (4-й квартал 2013г)</t>
  </si>
  <si>
    <t>Поставка материалов на ТО ( провод медный 2*2,5) (4-й квартал 2013г)</t>
  </si>
  <si>
    <t>Поставка материалов на ТО(смазки, керосин, масло компрессорное КС, нефрас) (4-й квартал 2013г)</t>
  </si>
  <si>
    <t>ноябрь  2013г.</t>
  </si>
  <si>
    <t>Выполнение услуг по проведению экспертизы промышленной безопасности технических устройств, зданий и сооружений (сосуды под давлением)  ( 2013г)</t>
  </si>
  <si>
    <t>ППСТиП 6.8.3. "Услуги по техническому обслуживанию"</t>
  </si>
  <si>
    <t>сентябрь2013г.</t>
  </si>
  <si>
    <t>Поставка бутиллированной воды (4-й квартал 2013г)</t>
  </si>
  <si>
    <t xml:space="preserve">октябрь 2013         </t>
  </si>
  <si>
    <t xml:space="preserve">октябрь 2013      ноябрь 2013       декабрь 2013    </t>
  </si>
  <si>
    <t>Выполнение транспортных услуг (4-й квартал 2013г)</t>
  </si>
  <si>
    <t>Выполнение автоуслуг (4-й квартал 2013г)</t>
  </si>
  <si>
    <t xml:space="preserve">октябрь 2013          </t>
  </si>
  <si>
    <t>Поставка запчастей и расходных материалов (картриджи, замена фотобарабана) (4-й квартал 2013г)</t>
  </si>
  <si>
    <t>Выполнение услуг  (техническое обслуживание оргтехники) (4-й квартал 2013г)</t>
  </si>
  <si>
    <t xml:space="preserve">октябрь 2013        </t>
  </si>
  <si>
    <t>Выполнение хромотографического анализа трансформаторного масла (3-4 квартал 2013г)</t>
  </si>
  <si>
    <t>Выполнение химического анализа трансформаторного масла  (3-4 квартал 2013г)</t>
  </si>
  <si>
    <t>Выполнение информационно-статистических  услуг  (4-й квартал 2013г)</t>
  </si>
  <si>
    <t xml:space="preserve">октябрь 2013       </t>
  </si>
  <si>
    <t>Поставка  автомобиль ГАЗ - 330232</t>
  </si>
  <si>
    <t>декабрь</t>
  </si>
  <si>
    <t>ИТОГО 2013год :</t>
  </si>
  <si>
    <t>Экономист-сметчик</t>
  </si>
  <si>
    <t>Филиал ЗАО "Электросеть" в г. Междуреченске</t>
  </si>
  <si>
    <t>652870, Кемеровская область, г. Междуреченск, пр. Строителей, 52</t>
  </si>
  <si>
    <t>8(38475) 7-30-19, 6-40-83</t>
  </si>
  <si>
    <t>Natalya.Mikhaylenko@zaoelektroset.ru</t>
  </si>
  <si>
    <t>Сведения о начальной (максимальной) цене договора (цене лота), 
руб. без НДС</t>
  </si>
  <si>
    <t>ОКС</t>
  </si>
  <si>
    <t>Реконструкция КЛ 6 кВ ПС Центральная-портал ф.117 (годовая)</t>
  </si>
  <si>
    <t>Согласно технического задания</t>
  </si>
  <si>
    <t>комплект</t>
  </si>
  <si>
    <t xml:space="preserve">32425000000
</t>
  </si>
  <si>
    <t>Междуреченск</t>
  </si>
  <si>
    <t>Нет</t>
  </si>
  <si>
    <t>Выполнение работ для получения разрешения на застройку площадей залегания полезных ископаемых для "ЛЭП 110 кВ ЮК ГРЭС - п/ст Чувашинская"</t>
  </si>
  <si>
    <t>штука</t>
  </si>
  <si>
    <t>декабрь 2012г.</t>
  </si>
  <si>
    <t>Да</t>
  </si>
  <si>
    <t>АСУП</t>
  </si>
  <si>
    <t xml:space="preserve">Проведение экспертизы возможности использования заявленных радиоэлектронных средств и их электромагнитной совместимости с действующими и планируемыми для использования радиоэлектронными средствами </t>
  </si>
  <si>
    <t>март 2013 г</t>
  </si>
  <si>
    <t>ЗуЕИ</t>
  </si>
  <si>
    <t>АХС</t>
  </si>
  <si>
    <t>Услуги по подаче тепловой энергии и горячей воды (годовая)</t>
  </si>
  <si>
    <t xml:space="preserve"> Услуги по подаче воды и очистке сточных вод (годовая)</t>
  </si>
  <si>
    <t>Приобретение мебели (годовая)</t>
  </si>
  <si>
    <t>ОДО и ОДС</t>
  </si>
  <si>
    <t>Подписка на периодические издания (годовая)</t>
  </si>
  <si>
    <t>2013 г</t>
  </si>
  <si>
    <t>Аренда ячейки абонементного почтового шкафа</t>
  </si>
  <si>
    <t>декабрь 2012 г.</t>
  </si>
  <si>
    <t>ОТ и ПБ</t>
  </si>
  <si>
    <t>Оказание услуг по страхованию автогражданской ответственности ОСАГО (годовая)</t>
  </si>
  <si>
    <t>Междуреченск, Мыски, Новокузнецк</t>
  </si>
  <si>
    <t>Приобретение средств защиты индивидуальных (годовая)</t>
  </si>
  <si>
    <t>2424000, 2924694</t>
  </si>
  <si>
    <t>Приобретение смывающих, обезжиривающих и защитных средств (годовая)</t>
  </si>
  <si>
    <t>Оказание услуг по перезарядке огнетушителей (годовая)</t>
  </si>
  <si>
    <t>февраль 2013г</t>
  </si>
  <si>
    <t>Оказание услуг по выполнению количественного химического анализа опасных отходов (годовая)</t>
  </si>
  <si>
    <t>Оказание услуг по транспортированию отходов (годовая)</t>
  </si>
  <si>
    <t>куб.м.</t>
  </si>
  <si>
    <t>Оказание услуг по размещению (утилизации) отходов (годовая)</t>
  </si>
  <si>
    <t>т</t>
  </si>
  <si>
    <t>ОРУ</t>
  </si>
  <si>
    <t xml:space="preserve">Поставка метизов </t>
  </si>
  <si>
    <t xml:space="preserve">Поставка средств пломбирования для пломбировки приборов учета </t>
  </si>
  <si>
    <t>ПЭО</t>
  </si>
  <si>
    <t>Услуги, связанные с реализацией требований законодательства о государственном регулировании тарифов на электрическую энергию, по экспертизе экономически обоснованных расходов на передачу электрической энергии, проверке и анализу хозяйственной деятельности предприятия, изысканиявнутренних резервов для снижения издержек (годовая)</t>
  </si>
  <si>
    <t>ПТО</t>
  </si>
  <si>
    <t>Поставка ветоши (1полугодие 2013г.)</t>
  </si>
  <si>
    <t>февраль, март 2013 г</t>
  </si>
  <si>
    <t>Поставка зап.частей к силовым трансформаторам (1 полугодие 2013г.)</t>
  </si>
  <si>
    <t>Поставка лакокрасочной продукции (1 полугодие 2013г.)</t>
  </si>
  <si>
    <t>Поставка автомобильной краски(годовая 2013г.)</t>
  </si>
  <si>
    <t>Поставка выкатной тележки с выключателем ВВЭ-М-10-20/1000 (годовая 2013г.)</t>
  </si>
  <si>
    <t>Поставка изоляторов (1 полугодие 2013г)</t>
  </si>
  <si>
    <t>Поставка запчастей для масляных выключателей (годовая  2013г.)</t>
  </si>
  <si>
    <t>1) Нет     2) Да</t>
  </si>
  <si>
    <t>Поставка масла трансформаторного ГК (1 полугодие  2013г.)</t>
  </si>
  <si>
    <t>Поставка предохранителей (1 полугодие  2013г.)</t>
  </si>
  <si>
    <t>Поставка ограничителей перенапряжения (годовая 2013г.)</t>
  </si>
  <si>
    <t>Поставка силикагеля (годовая 2013г.)</t>
  </si>
  <si>
    <t>Поставка резины трансформаторной (1 полугодие 2013г.)</t>
  </si>
  <si>
    <t>Поставка строительных материалов (годовая  2013г.)</t>
  </si>
  <si>
    <t>Поставка электродов сварочных (годовая 2013г.)</t>
  </si>
  <si>
    <t>Поставка запчастей дла автотранспорта (1полугодие 2013г.)</t>
  </si>
  <si>
    <t>Поставка электроламп (1 кв. 2013г.)</t>
  </si>
  <si>
    <t>Поставка светильников (1 кв. 2013г.)</t>
  </si>
  <si>
    <t>Поставка электроустановочных изделий (1 кв. 2013г.)</t>
  </si>
  <si>
    <t>Поставка изоляционных материалов (годовая  2013г.)</t>
  </si>
  <si>
    <t xml:space="preserve">Поставка замка навесного </t>
  </si>
  <si>
    <t>апрель 2013 г</t>
  </si>
  <si>
    <t xml:space="preserve">Поставка наконечника кабельного </t>
  </si>
  <si>
    <t xml:space="preserve">Поставка раздаточной коробки на КАМАЗ </t>
  </si>
  <si>
    <t>февраль 2013 г</t>
  </si>
  <si>
    <t xml:space="preserve">Поставка СИП, силовой кабель </t>
  </si>
  <si>
    <t xml:space="preserve">Поставка автоматического выключантеля </t>
  </si>
  <si>
    <t xml:space="preserve">Поставка муфты кабельной </t>
  </si>
  <si>
    <t>ИТОГО I кв.:</t>
  </si>
  <si>
    <t>Запчасти и расходные материалы 
по ИТ (2 кв. 2013г.)</t>
  </si>
  <si>
    <t>апрель 2013 г.</t>
  </si>
  <si>
    <t>апрель-июнь 2013 г.</t>
  </si>
  <si>
    <t>Услуги по оказанию технической поддержке АИС "OMNI-US" (годовая)</t>
  </si>
  <si>
    <t>июнь 2013 г.</t>
  </si>
  <si>
    <t>Покупка Оргтехники</t>
  </si>
  <si>
    <t>Гурьевск</t>
  </si>
  <si>
    <t>Оказание услуг по проверке приборов безопасности подъемных сооружений (годовая)</t>
  </si>
  <si>
    <t>Приобретение плакатов и знаков безопасности (годовая)</t>
  </si>
  <si>
    <t>Приобретение приспособлений для безопасного выполнения работ (годовая)</t>
  </si>
  <si>
    <t>Мыски</t>
  </si>
  <si>
    <t>Оказание услуг по страхованию гражданской ответственности владельца опасного производственного объекта (годовая)</t>
  </si>
  <si>
    <t>Оказание услуг по доставке питьевой воды</t>
  </si>
  <si>
    <t>ОРП</t>
  </si>
  <si>
    <t>Оказание услуг по добровольному медицинскому страхованию (годовая)</t>
  </si>
  <si>
    <t>Преобретение детских санаторно-курортных  путевок (годовая)</t>
  </si>
  <si>
    <t>Проведение предрейсового медицинского осмотра (годовая),оказание медицинских  услуг и экстренной доврачебной помощи (годовая)</t>
  </si>
  <si>
    <t>Поставка коммутационных аппаратов (годовая 2013г.)</t>
  </si>
  <si>
    <t>май  2013 г.</t>
  </si>
  <si>
    <t xml:space="preserve"> 2013 г.</t>
  </si>
  <si>
    <t>Поставка метизов (годовая 2013г.)</t>
  </si>
  <si>
    <t>май 2013 г.</t>
  </si>
  <si>
    <t>Поставка электродвигателей (годовая 2013г.)</t>
  </si>
  <si>
    <t>Поставка кабельных муфт (годовая 2013г.)</t>
  </si>
  <si>
    <t>Поставка масла трансформаторного ГК (годовая)</t>
  </si>
  <si>
    <t>Поставка электрооборудования (годовая 2013г.)</t>
  </si>
  <si>
    <t xml:space="preserve">Поставка антифриза,смазки </t>
  </si>
  <si>
    <t xml:space="preserve">Поставка электроустановочных изделий </t>
  </si>
  <si>
    <t>Поставка трансформаторов тока (годовая)</t>
  </si>
  <si>
    <t>Оказание услуг по выполнению капитального ремонта зданий и сооружений (2 кв. 2013г.)</t>
  </si>
  <si>
    <t>июнь 2013 г</t>
  </si>
  <si>
    <t xml:space="preserve">Поставка кабеля </t>
  </si>
  <si>
    <t>Поставка линейной арматуры (2 кв. 2013г.)</t>
  </si>
  <si>
    <t>Поставка металлопроката (годовая 2013г.)</t>
  </si>
  <si>
    <t>Поставка изолированного провода (2 кв. 2013г.)</t>
  </si>
  <si>
    <t>Поставка стоек ж/б СВ-110 (2 кв. 2013г.)</t>
  </si>
  <si>
    <t>796</t>
  </si>
  <si>
    <t>Поставка моторного масла (2 кв. 2013г.)</t>
  </si>
  <si>
    <t>Поставка электроламп (2 кв. 2013г.)</t>
  </si>
  <si>
    <t xml:space="preserve">Поставка лакокрасочной продукции </t>
  </si>
  <si>
    <t>Поставка светильников</t>
  </si>
  <si>
    <t>Поставка пункта распределительного ПР</t>
  </si>
  <si>
    <t>Поставка трубы ПЭТ</t>
  </si>
  <si>
    <t>Поставка прочего расходного материала ( 2013г.)</t>
  </si>
  <si>
    <t>июль 2013 г.</t>
  </si>
  <si>
    <t>Оказание услуг по выполнению капитального ремонта кабельных линий 10/6/0,4 кВ</t>
  </si>
  <si>
    <t>июнь-сентябрь 2013 г.</t>
  </si>
  <si>
    <t>Оказание услуг по техническому освидетельствованию электрооборудования с истекшим сроком эксплуатации (годовая)</t>
  </si>
  <si>
    <t xml:space="preserve"> 2013 г</t>
  </si>
  <si>
    <t>Арматура светосигнальная (годовая .2013г.)</t>
  </si>
  <si>
    <t>Поставка нагревателей трубчатых ТЭН (годовая 2013г.)</t>
  </si>
  <si>
    <t>Поставка эл.магнитных реле (2 кв. 2013г.)</t>
  </si>
  <si>
    <t>Поставка шины алюминиевой (2 кв. 2013г.)</t>
  </si>
  <si>
    <t>Поставка блок-замков электромагнитных (2 кв. 2013г.)</t>
  </si>
  <si>
    <t>Поставка металлоконстукций (2 кв. 2013г.)</t>
  </si>
  <si>
    <t>Поставка изоляторов (2 полугодие 2013г)</t>
  </si>
  <si>
    <t>февраль-март 2013 г.</t>
  </si>
  <si>
    <t>Поставка пускателей (3 кв. 2013г.)</t>
  </si>
  <si>
    <t>июль-сентябрь 2013 г.</t>
  </si>
  <si>
    <t>Поставка запчастей дла автотранспорта (2 полугодие 2013г.)</t>
  </si>
  <si>
    <t>Поставка электроламп (3 кв. 2013г.)</t>
  </si>
  <si>
    <t>Поставка трансформаторов тока (3 кв. 2013г.)</t>
  </si>
  <si>
    <t>Оказание услуг по выполнению капитального ремонта воздушных линий электропередач 6/0,4 кВ (годовая)</t>
  </si>
  <si>
    <t>2013г.</t>
  </si>
  <si>
    <t>Реконструкция КЛ 6 кВ ПС Центральная-ТП 17а (годовая) ПИР</t>
  </si>
  <si>
    <t>Реконструкция ВЛ 0,4 кВ от ТП 153 (годовая)</t>
  </si>
  <si>
    <t>Реконструкция ВЛ 0,4 кВ от ТП213 (годовая)</t>
  </si>
  <si>
    <t>Строительство КЛ 6 кВ ТП100-ТП 96 (годовая)</t>
  </si>
  <si>
    <t>Строительство КЛ 0,4 кВ от ТП №26 и ТП №5 до ВРУ здания ДК им.Ленина  по пр.Строителей, 10 в рамках ТП (годовая)</t>
  </si>
  <si>
    <t>Строительство КЛ 0,4 кВ от ТП №149 до ВРУ вновь строящегося Ж/д по адресу г.Междуреченск, между ул.Лукиянова и ул.Дзержинского в рамках ТП (на год)</t>
  </si>
  <si>
    <t>Приобретение прибора контроля выключателей ПКВ/М7 (годовая)</t>
  </si>
  <si>
    <t>строительство ВЛ 0,4 кВ от РУ 0,4 кВ ТП 27 до ВРУ 0,4 кВ магазина по ул Космонавтов, 3</t>
  </si>
  <si>
    <t>40.10.4</t>
  </si>
  <si>
    <t xml:space="preserve">Строительство КЛ 0,4 кВ от РУ 0,4 кВ ТП 27 до ВРУ 0,4 кВ здания Многофункционального центра по адресу ул. Космонавтов, 5 </t>
  </si>
  <si>
    <t>40.10.5</t>
  </si>
  <si>
    <t>Строительство трёх двухцепных КЛ 0,4 кВ от ТП 163 до ВРУ 0,4 кВ жилого дома №2/49 со встроенно-пристроенными помещениями по адресу Западный район, микрорайон №49</t>
  </si>
  <si>
    <t>40.10.6</t>
  </si>
  <si>
    <t xml:space="preserve">Строительство двухцепной КЛ 0,4 кВ от РУ 0,4 кВ ТП 15 до ВРУ 0,4 кВ магазина с цехом выпечки, по адресу ул. Кузнецкая, 47а </t>
  </si>
  <si>
    <t>40.10.7</t>
  </si>
  <si>
    <t xml:space="preserve">строительство КТП 160 кВа (6/04 кВ), строительство двухцепной КЛ 0,4 кВ до ВРУ 0,4 кВ школы, строительство двухцепной КЛ 0,4 кВ до ВРУ 0,4 кВ котельной по адресу г.Междуреченск, п. Майзас </t>
  </si>
  <si>
    <t>Реконструкция ТП 27</t>
  </si>
  <si>
    <t>Выполнение работ по корректировке проектной документации в части выноса строящейся ЛЭП 110 кВ ЮК ГРЭС - п/ст "Чувашинская" из зоны горного отвода разреза "Кийзасский"</t>
  </si>
  <si>
    <t>ЗуеИ</t>
  </si>
  <si>
    <t>Строительство двухцепной КЛ 0,4  кВ от РУ 0,4 ТП 11 до ВРУ Централизованной бактериологической лаборатории, расположенного по адресу: г. Междуреченск , пр. 50 лет Комсомола,18</t>
  </si>
  <si>
    <t>615 567 ,80</t>
  </si>
  <si>
    <t>Строительство участков ЛЭП 0,4 кВ к энергопринимающим устройствам заявителей в рамках тех. присоединения (годовая)</t>
  </si>
  <si>
    <t>Август 2013г.</t>
  </si>
  <si>
    <t>ВЛ-0,4 кВ от ТП 108 и ВЛ-0,4 кВ от ТП 112, ВЛ-0,4 кВ от ТП 107 (СМР)</t>
  </si>
  <si>
    <t>Покупка потерь у Мечел-Энерго</t>
  </si>
  <si>
    <t>Покупка потерь у Кузбассэнергосбыт</t>
  </si>
  <si>
    <t>Служба механизации</t>
  </si>
  <si>
    <t xml:space="preserve"> ГСМ(бензин,дизельное) (годовая)</t>
  </si>
  <si>
    <t>литр</t>
  </si>
  <si>
    <t xml:space="preserve"> ГСМ(масла) (годовая)</t>
  </si>
  <si>
    <t>Юр. Отдел</t>
  </si>
  <si>
    <t>Выполнение работ по подготовке документов технического учета</t>
  </si>
  <si>
    <t>Новокузнецк</t>
  </si>
  <si>
    <t>Март 2013</t>
  </si>
  <si>
    <t>Изготовление карты (плана) объекта землеустроительства - охранной зоны объектов электросетевого хозяйства</t>
  </si>
  <si>
    <t>Оказание услуг по проведению оценки поврежденного транспортного средства</t>
  </si>
  <si>
    <t>2013</t>
  </si>
  <si>
    <t>ОЭБ</t>
  </si>
  <si>
    <t>Расходы на физическую охрану (ЧОП) (годовая)</t>
  </si>
  <si>
    <t>Техобслуживание ОПС (годовая)</t>
  </si>
  <si>
    <t>Техническое обслуживание установок пожарной сигнализации (годовая)</t>
  </si>
  <si>
    <t>Техническое обслуживание видеонаблюдения (объекты ГЭС) (годовая)</t>
  </si>
  <si>
    <t>Итого за 2 кв.</t>
  </si>
  <si>
    <t>III квартал</t>
  </si>
  <si>
    <t>Строительство двухцепной КЛ 0,4 кВ от ТП 141 до ВРУ 0,4 кВ насосной станции дренажной воды, расположенной по адресу: г. Междуреченск, ул. Пушкина, путипроводная развязка 42 квартала</t>
  </si>
  <si>
    <t xml:space="preserve">Проектные работы будующих лет </t>
  </si>
  <si>
    <t>Реконструкция ПС "Восточная" ЗРУ 6 кВ и ОРУ 35/6 кВ с зам. 2 трансформаторов 16000 кВА на 25 000 кВА ( годовая)</t>
  </si>
  <si>
    <t>Реконструкция ВЛ 0,4 кВ от ТП107 (годовая)</t>
  </si>
  <si>
    <t>Реконструкция ВЛ 0,4 кВ от  ТП 108 (годовая)</t>
  </si>
  <si>
    <t>Реконструкцию ВЛ 0,4 кВ от ТП 112 (годовая)</t>
  </si>
  <si>
    <t>Строительство двух  КЛ 10 кВ от ПС Западная до РП 4 (годовая)</t>
  </si>
  <si>
    <t>Сентябрь 2013г.</t>
  </si>
  <si>
    <t>Установка приборов учета с автоматической передачей данных (годовая)</t>
  </si>
  <si>
    <t>Создание каналов связи. (годовая)</t>
  </si>
  <si>
    <t>40.10.8</t>
  </si>
  <si>
    <t>Монтаж системы радиосвязи</t>
  </si>
  <si>
    <t>Реконструкция РУ 6 кВ и 0,4 кВ ТП 11 и замена трансформаторов на 630кВА (годовая)</t>
  </si>
  <si>
    <t>Реконструкция РУ 6 кВ и 0,4 кВ ТП 18 (годовая)</t>
  </si>
  <si>
    <t>Приобретение автомобиля ГАЗ ВМ 3284 (годовая)</t>
  </si>
  <si>
    <t>Приобретение автомобиля УАЗ 390995</t>
  </si>
  <si>
    <t>Услуга по замене  оборудования связи (на год)</t>
  </si>
  <si>
    <t>Приобретение МФУ (Xerox Workcentre 4260 V/S) (годовая)</t>
  </si>
  <si>
    <t>Приобритение МФУ HP LaserJet 1536 (годовая)</t>
  </si>
  <si>
    <t>Приобретение сервера (годовая)</t>
  </si>
  <si>
    <t>Реконструкция ТП 69</t>
  </si>
  <si>
    <t>Строительство трансформаторной подстанции 10/0,4 кВ со строительством двухцепной КЛ 10 кВ до ПС 35/10 кВ "Западная" до строящегося торгового центра, расподоженного по адресу: г. Междуреченск, Западный район, ул. Интернационаяльная</t>
  </si>
  <si>
    <t>Покупка сетевого хранилища данных</t>
  </si>
  <si>
    <t>Выполнение работ по разработке проектно-сметной документации по реконструкции здания АБК по пр. Строителей, 52</t>
  </si>
  <si>
    <t>Запчасти и расходные материалы 
по ИТ (3 кв. 2013г.)</t>
  </si>
  <si>
    <t>Услуги проводной связи  (годовая)</t>
  </si>
  <si>
    <t xml:space="preserve">32425000000,
</t>
  </si>
  <si>
    <t>Междуреченск, Новокузнецк</t>
  </si>
  <si>
    <t>Услуги  ВЧ связи (годовая)</t>
  </si>
  <si>
    <t>Услуги междугородней и международной связи (годовая)</t>
  </si>
  <si>
    <t>Услуги по предоставлению междугородней связи в Новокузнецке (годовая)</t>
  </si>
  <si>
    <t>Услуги  Интернет предоставления (годовая)</t>
  </si>
  <si>
    <t>Услуги мобильной связи (годовая)</t>
  </si>
  <si>
    <t>Услуги по сервисному обслуживанию ПК и сайта (годовая)</t>
  </si>
  <si>
    <t>Услуги по технической поддержке оборудования и оргтехники</t>
  </si>
  <si>
    <t>Информационные услуги (годовая)</t>
  </si>
  <si>
    <t>Приобретение и пополнение медицинских аптечек подразделений (годовая)</t>
  </si>
  <si>
    <t>Оказание услуг по страхованию имущества АВТОКАСКО (годовая)</t>
  </si>
  <si>
    <t>Преобретение путевок "Санаторно-курортного и реабилитационно- восстановительного лечения (годовая)</t>
  </si>
  <si>
    <t>Оказание услуг по проведению профосмотра (годовая)</t>
  </si>
  <si>
    <t>Оказание услуг по преобретении и доставке каменного угля работникам (годовая)</t>
  </si>
  <si>
    <t>Поставка смазочного материала (годовая 2013г.)</t>
  </si>
  <si>
    <t xml:space="preserve">Поставка аккумуляторов </t>
  </si>
  <si>
    <t>Поставка автошин (годовая 2013г.)</t>
  </si>
  <si>
    <t>Поставка карбида кальция</t>
  </si>
  <si>
    <t xml:space="preserve">Поставка кислорода </t>
  </si>
  <si>
    <t>Оказание услуг по проведению хроматографического анализа масла</t>
  </si>
  <si>
    <t>Поставка инвентаря (2 кв. 2013г.)</t>
  </si>
  <si>
    <t>Поставка инструмента слесарного (2 кв. 2013г.)</t>
  </si>
  <si>
    <t>Поставка мегаомметра (2 кв. 2013г.)</t>
  </si>
  <si>
    <t xml:space="preserve">Поставка электроинструмента </t>
  </si>
  <si>
    <t>Поставка источника питания типа AEG AC2800</t>
  </si>
  <si>
    <t>Поставка переключателя типа ПТЛ</t>
  </si>
  <si>
    <t>Поставка предохранителей (2 полугодие 2013г.)</t>
  </si>
  <si>
    <t>Поставка привода ПР (3 кв. 2013г.)</t>
  </si>
  <si>
    <t>Поставка линейной арматуры (2 полугодие 2013г.)</t>
  </si>
  <si>
    <t>Поставка изолированного провода (2 полугодие 2013г.)</t>
  </si>
  <si>
    <t>июль-август 2013 г.</t>
  </si>
  <si>
    <t>Поставка стоек ж/б СВ-110 (2 полугодие 2013г.)</t>
  </si>
  <si>
    <t>Поставка счетчиков воды (3 кв. 2013г.)</t>
  </si>
  <si>
    <t>Поставка прочего расходного материала (2 полугодие 2013г.)</t>
  </si>
  <si>
    <t xml:space="preserve">Капитальный ремонт КЛ 0,4 кВ от ТП 100 до жилого дома пр. 50 лет Комсомола,66 </t>
  </si>
  <si>
    <t>июль-август   2013 г.</t>
  </si>
  <si>
    <t>Благоустройство после аварийного ремонта на кабельных линиях 10/6/0,4 кВ</t>
  </si>
  <si>
    <t xml:space="preserve">Капитальный ремонт  комната приема пищи и хозяйственно бытовых комнат нежилого </t>
  </si>
  <si>
    <t>Аккумуляторы марки 6 ст 190</t>
  </si>
  <si>
    <t xml:space="preserve">июль </t>
  </si>
  <si>
    <t>Изолятор ЛК-70/110-А4</t>
  </si>
  <si>
    <t>август</t>
  </si>
  <si>
    <t>Электродвигатель марки АИР 71 В6 УЗ 950 об/мин : 0,55 кВТ, 380 В</t>
  </si>
  <si>
    <t>Цепь металлическая</t>
  </si>
  <si>
    <t xml:space="preserve">Железобетонные колодезные кольца </t>
  </si>
  <si>
    <t>Источник питания коммутаторного типа АС 2800 CAN110/220 VDC</t>
  </si>
  <si>
    <t>Проведение работ по испытанию качества электроэнергии (годовая)</t>
  </si>
  <si>
    <t>Метрологическая поверка трансформаторов тока и напряжения на подстанциях, ТП, СИ, СИ АИИС КУЭ  (годовая)</t>
  </si>
  <si>
    <t>Оказание услуг по проведению расчета норматива технологических потерь электроэнергии в электрических сетях (годовая)</t>
  </si>
  <si>
    <t>Оказание услуг по расчету уровня надежности и качества оказываемых услуг для сетевой организации (годовая)</t>
  </si>
  <si>
    <t xml:space="preserve">Услуги по тех поддержке АИИС КУЭ Альтаис </t>
  </si>
  <si>
    <t>Услуги по ремонту климатической техники (годовая)</t>
  </si>
  <si>
    <t>Приобретение канцелярских товаров (годовая)</t>
  </si>
  <si>
    <t>Техническое содержание зданий и сооружений (годовая)</t>
  </si>
  <si>
    <t>Размещения рекламы в СМИ</t>
  </si>
  <si>
    <t>Информация по бегущей строке в СМИ (годовая)</t>
  </si>
  <si>
    <t>Услуги по опубликованию информации, подлежащей раскрытию в соответствии со "Стандртами раскрытия информацмии субъектами оптового и розничных рынков электрической энергии" (годовая)</t>
  </si>
  <si>
    <t>Прочие транспортные затраты (годовая)</t>
  </si>
  <si>
    <t>Услуги по ремонту и ТС транспортного средства (годовая)</t>
  </si>
  <si>
    <t>Услуги паркенга в г. Новокузнецке (годовая)</t>
  </si>
  <si>
    <t>ИТОГО III кв.:</t>
  </si>
  <si>
    <t>IV квартал</t>
  </si>
  <si>
    <t>Запчасти и расходные материалы 
по ИТ (4 кв. 2013г.)</t>
  </si>
  <si>
    <t xml:space="preserve">октябрь-декабрь 2013 г. </t>
  </si>
  <si>
    <t>ОДО</t>
  </si>
  <si>
    <t xml:space="preserve">Октябрь </t>
  </si>
  <si>
    <t>Поставка трансформаторов тока (4 кв. 2013г.)</t>
  </si>
  <si>
    <t>Поставка контакторов  (4 кв. 2013г.)</t>
  </si>
  <si>
    <t>ИТОГО IV кв:</t>
  </si>
  <si>
    <t>Итого за 2013 год:</t>
  </si>
  <si>
    <t>Начальник  отдела по закупкам и логистике</t>
  </si>
  <si>
    <t>Согласовано:</t>
  </si>
  <si>
    <t>Главный инженер</t>
  </si>
  <si>
    <t>Заместитель директора по капитальному строительству</t>
  </si>
  <si>
    <t>Главный экономист</t>
  </si>
  <si>
    <t>ОП ЗАО "Электросеть" в г. Чебаркуль</t>
  </si>
  <si>
    <t>127083 Россия, г.Москва, ул.Мишина, д.35 стр.2</t>
  </si>
  <si>
    <t>8(495)2218888 (36158)</t>
  </si>
  <si>
    <t>Andrey.Sharikov@zaoelektroset.ru</t>
  </si>
  <si>
    <t>Бензин Б-70  (полгода)</t>
  </si>
  <si>
    <t>в соответствии с ТЗ</t>
  </si>
  <si>
    <t>килограмм</t>
  </si>
  <si>
    <t>г. Чебаркуль</t>
  </si>
  <si>
    <t>01.02.2013.</t>
  </si>
  <si>
    <t>01.03.2013.</t>
  </si>
  <si>
    <t>Ветошь (полгода)</t>
  </si>
  <si>
    <t>Эмаль (полгода)</t>
  </si>
  <si>
    <t>Лак ЛБС (полгода)</t>
  </si>
  <si>
    <t>Паста КПД (полгода)</t>
  </si>
  <si>
    <t>Резина пластина 2 мм (полгода)</t>
  </si>
  <si>
    <t>Смазка графитовая (полгода)</t>
  </si>
  <si>
    <t>Смазка Циатим 221 (полгода)</t>
  </si>
  <si>
    <t>Смазка ЭПС-98 (полгода)</t>
  </si>
  <si>
    <t>Уайт-спирит (полгода)</t>
  </si>
  <si>
    <t>Шлифшкурка на бумажной  основе №12, №6 (полгода)</t>
  </si>
  <si>
    <t>шпатлевка ХВ-005 (полгода)</t>
  </si>
  <si>
    <t>Поверка приборов (год)</t>
  </si>
  <si>
    <t>01.04.2013.</t>
  </si>
  <si>
    <t>Вода питьевая поставка (1й квартал)</t>
  </si>
  <si>
    <t>01.01.2013.</t>
  </si>
  <si>
    <t>ГСМ (1й квартал)</t>
  </si>
  <si>
    <t>Итого 1й квартал</t>
  </si>
  <si>
    <t>Обучение (1-й квартал)</t>
  </si>
  <si>
    <t>30.04.2013.</t>
  </si>
  <si>
    <t>Канцтовары (год)</t>
  </si>
  <si>
    <t>в соответствии с СЗ</t>
  </si>
  <si>
    <t>01.05.2013.</t>
  </si>
  <si>
    <t>01.06.2013.</t>
  </si>
  <si>
    <t>КР линейного разъединителя 110 кВ (ЛР 2 110)  типа РЛНД-110  , межсекционного разъединителя 110 кВ (МС 2 110) типа РЛНД-110  , ошиновки 2 сек. шин 110 кВ, порталов ОРУ 110 кВ ПС 110/6 кВ "Гранит" (год)</t>
  </si>
  <si>
    <t>КР линейного разъединителя 110 кВ (ЛР 2 110) типа РЛНД-110, межсекционного разъединителя 110 кВ (МС 2 110) типа РЛНД-110,  ошиновки 2 сек. шин 110 кВ,  ПС 110/6 кВ "Компрессорная" (год)</t>
  </si>
  <si>
    <t>КР двухцепной ВЛ-110кВ, «Чебаркуль-1» «Чебаркуль-2» (год)</t>
  </si>
  <si>
    <t>КР здания административно-бытового корпуса. (год)</t>
  </si>
  <si>
    <t>Эл. лампа (год)</t>
  </si>
  <si>
    <t>Вода питьевая поставка (2й квартал)</t>
  </si>
  <si>
    <t>ГСМ (2й квартал)</t>
  </si>
  <si>
    <t>Транспортные услуги (2й квартал)</t>
  </si>
  <si>
    <t>час</t>
  </si>
  <si>
    <t>Итого 2й квартал</t>
  </si>
  <si>
    <t>СИЗ (год)</t>
  </si>
  <si>
    <t>Согласно СЗ</t>
  </si>
  <si>
    <t>Набор изолент ПВХ 15 мм * 20 м (год)</t>
  </si>
  <si>
    <t>Согласно ГОСТ,ТУ</t>
  </si>
  <si>
    <t>Круг отрезной ПО МЕТАЛЛУ 230 * 2,5 * 22,23 (Луга) (год)</t>
  </si>
  <si>
    <t>Электроды сварочные К-46 3 мм (год)</t>
  </si>
  <si>
    <t>Упаковка</t>
  </si>
  <si>
    <t>Бур для перфоратора SDS-PLUS (год)</t>
  </si>
  <si>
    <t>6*260 мм,  8*260 мм, 10*260 мм, 12* 460 мм, 14* 460 мм, 16* 460 мм.</t>
  </si>
  <si>
    <t>Квалифицированный сертификат ключа проверки электронной подписи (с программой СКЗИ Крипто Про)</t>
  </si>
  <si>
    <t>Вентилятор напольный</t>
  </si>
  <si>
    <t>Муфты кабельные (соеденительные, концевые)</t>
  </si>
  <si>
    <t>Головка триммерная</t>
  </si>
  <si>
    <t>Леска (катушка 160 м)</t>
  </si>
  <si>
    <t>кабель VGA</t>
  </si>
  <si>
    <t>Проведение контрольных замеров физических факторов на рабочих местах, проведение лабораторного контроля 21-го рабочего места</t>
  </si>
  <si>
    <t>Масло веретеное индустриальное И20-А (канистра 1л.)</t>
  </si>
  <si>
    <t>КР Здание ГПП-1  (душевые, щит управления)(год)</t>
  </si>
  <si>
    <t>Услуги по обучению - 3-й квартал</t>
  </si>
  <si>
    <t>В соответствии с планом обучения 2013г.</t>
  </si>
  <si>
    <t>Спецодежда (год)</t>
  </si>
  <si>
    <t>Термостойкая спецодежда (год)</t>
  </si>
  <si>
    <t>Вода питьевая поставка (3й квартал)</t>
  </si>
  <si>
    <t>Транспортные услуги (3 квартал)</t>
  </si>
  <si>
    <t>ГСМ (3й квартал)</t>
  </si>
  <si>
    <t>Итого 3й квартал</t>
  </si>
  <si>
    <t>Установка приборов учета топливно-энергетических ресурсов (год)</t>
  </si>
  <si>
    <t>В соответствии с ТЗ</t>
  </si>
  <si>
    <t>Строительно-монтажные пусконаладочные работы по организации узлов коммерческого учета электрической энергии в ОРУ 110кВ ПС "Гранит" (год) полугодия)</t>
  </si>
  <si>
    <t>Строительно-монтажные пусконаладочные работы по организации узлов коммерческого учета электрической энергии в ОРУ 110кВ ПС "Компрессорная" (год)</t>
  </si>
  <si>
    <t>Вода питьевая поставка (4й квартал)</t>
  </si>
  <si>
    <t>ГСМ (4й квартал)</t>
  </si>
  <si>
    <t>Транспортные услуги (4й квартал)</t>
  </si>
  <si>
    <t>Итого 4й квартал</t>
  </si>
  <si>
    <t>Итого за 2013 год.</t>
  </si>
  <si>
    <t>Специалист по закупкам:</t>
  </si>
  <si>
    <t>Согласование:</t>
  </si>
  <si>
    <t>Начальник ПТС:</t>
  </si>
  <si>
    <t>Экономист:</t>
  </si>
  <si>
    <t>ОП ЗАО "Электросеть" г.Ижевск</t>
  </si>
  <si>
    <t>г.Ижевск, ул.Новоажимова,6</t>
  </si>
  <si>
    <t>(3412)910222,910737</t>
  </si>
  <si>
    <t>oleg.sozonov@zaoelektroset.ru</t>
  </si>
  <si>
    <t>ГСМ (смазочные материалы) (1-й квартал)</t>
  </si>
  <si>
    <t>соответствие ГОСТам и ТУ</t>
  </si>
  <si>
    <t>УР</t>
  </si>
  <si>
    <t>01.2013</t>
  </si>
  <si>
    <t>02.2013</t>
  </si>
  <si>
    <t>ГСМ (бензин,смазочные материалы) (1-й квартал)</t>
  </si>
  <si>
    <t>03.2013</t>
  </si>
  <si>
    <t>ЗЦ</t>
  </si>
  <si>
    <t>Инвентарь(кисти,щетки,швабры лопаты,метла и т.д.) (1-й квартал)</t>
  </si>
  <si>
    <t>Кабельная арматура 1-й квартал</t>
  </si>
  <si>
    <t>м.</t>
  </si>
  <si>
    <t>Кабельная продукция (1-й квартал)</t>
  </si>
  <si>
    <t>Метизы (1-й квартал)</t>
  </si>
  <si>
    <t>Строительные материалы(лаки,краски,песок,цемент,сантехника) (1-й квартал)</t>
  </si>
  <si>
    <t>Электротовары (1-й квартал)</t>
  </si>
  <si>
    <t>Электроизоляционные материалы (1-й квартал)</t>
  </si>
  <si>
    <t>Обмоточные провода (ПЭТВ,ПСД) (год)</t>
  </si>
  <si>
    <t>04.2013</t>
  </si>
  <si>
    <t>Канцтовары (1-ый квартал)</t>
  </si>
  <si>
    <t>Средства защиты (1-й квартал)</t>
  </si>
  <si>
    <t>Проект на замену шести масляных выключателей 110 кВ «Машзавод-1», «Машзавод-2», «АТ-1», «АТ-2», секционного, обходного выключателей на элегазовые выключатели и модернизация  электромагнитной блокировки разъединителей ОРУ 110 кВ на ПС "Металлург" (1-й квар</t>
  </si>
  <si>
    <t>Соответстве проектно-сметной документации</t>
  </si>
  <si>
    <t>компл.</t>
  </si>
  <si>
    <t>Вывоз мусора (год)</t>
  </si>
  <si>
    <t>м3</t>
  </si>
  <si>
    <t>Поверка и ремонт приборов (1-й квартал)</t>
  </si>
  <si>
    <t>Уборка помещений (год)</t>
  </si>
  <si>
    <t>Перевозка пассажиров</t>
  </si>
  <si>
    <t>услуга</t>
  </si>
  <si>
    <t>Выполнение проектных работ на установку автоматической пожарной сигнализации и системы оповещения</t>
  </si>
  <si>
    <t>Оргтехника</t>
  </si>
  <si>
    <t>Заправка картриджей</t>
  </si>
  <si>
    <t>Зап.части к принтеру</t>
  </si>
  <si>
    <t>Выполнение проектных работ по модернизации системы оперативного постоянного тока на ПС 220 кВ «Металлург»</t>
  </si>
  <si>
    <t>Выполнение проектных работ по оснащению шин 6 кВ дифференциальными защитами</t>
  </si>
  <si>
    <t>ИТОГО 1 кв.:</t>
  </si>
  <si>
    <t>Проведение капитального ремонта по усилению балки покрытия в осях 14/А-В и на устройство монолитной плиты МУ-1</t>
  </si>
  <si>
    <t>Запасные части к трансформаторам,выключателям (1-й, 2-й квартал)</t>
  </si>
  <si>
    <t>05.2013</t>
  </si>
  <si>
    <t>Мед.осмотр (год)</t>
  </si>
  <si>
    <t>ГСМ (смазочные материалы) (2-й квартал)</t>
  </si>
  <si>
    <t>06.2013</t>
  </si>
  <si>
    <t>ГСМ (бензин,смазочные материалы) (2-й квартал)</t>
  </si>
  <si>
    <t>Инвентарь(кисти,щетки,швабры лопаты,метла и т.д.) (2-й квартал)</t>
  </si>
  <si>
    <t>Кабельная арматура (2-й квартал)</t>
  </si>
  <si>
    <t>Метизы (2-й квартал)</t>
  </si>
  <si>
    <t>Строительные материалы(лаки,краски,песок,цемент,сантехника) (2-й квартал)</t>
  </si>
  <si>
    <t>Электротовары (2-й квартал)</t>
  </si>
  <si>
    <t>Электроизоляционные материалы (2-й квартал)</t>
  </si>
  <si>
    <t>Канцтовары 2-й квартал</t>
  </si>
  <si>
    <t>Оснащение ПС 220 кВ устройствами релейной защиты (2-й квартал) проект</t>
  </si>
  <si>
    <t>Средства защиты (2-й квартал)</t>
  </si>
  <si>
    <t>Поверка и ремонт приборов (2-й квартал)</t>
  </si>
  <si>
    <t xml:space="preserve">Проведение обследования (диагностики технического состояния) переключающего устройства OILTAP M III 600Y-72,5/B-10 19 3W </t>
  </si>
  <si>
    <t>Монтаж системы автоматической пожарной сигнализации и системы оповещения и управления эвакуацией людей при пожаре</t>
  </si>
  <si>
    <t>Обмоточный провод ППИПК</t>
  </si>
  <si>
    <t>ИТОГО 2 кв.:</t>
  </si>
  <si>
    <t>III квартал текущего года</t>
  </si>
  <si>
    <t>ГСМ (смазочные материалы) (3-й квартал)</t>
  </si>
  <si>
    <t>07.2013</t>
  </si>
  <si>
    <t>ГСМ (масло трансформаторное) (3-й квартал)</t>
  </si>
  <si>
    <t xml:space="preserve"> ГСМ (бензин,смазочные материалы) (3-й квартал)</t>
  </si>
  <si>
    <t>ГСМ (масло трансформаторное,смазочные материалы) (3-й квартал)</t>
  </si>
  <si>
    <t>Запасные части к трансформаторам,выключателям (3-й квартал)</t>
  </si>
  <si>
    <t>Инструмент 3-й квартал</t>
  </si>
  <si>
    <t>Инвентарь(кисти,щетки,швабры лопаты,метла и т.д.) (3-й квартал)</t>
  </si>
  <si>
    <t>Кабельная арматура (3-й квартал)</t>
  </si>
  <si>
    <t>Кабельная продукция (3-й квартал)</t>
  </si>
  <si>
    <t>Метизы (3-й квартал)</t>
  </si>
  <si>
    <t>Обтирочный материал (3-й квартал)</t>
  </si>
  <si>
    <t>Строительные материалы(лаки,краски,песок,цемент,сантехника) (3-й квартал)</t>
  </si>
  <si>
    <t>Химреактивы (3-й квартал)</t>
  </si>
  <si>
    <t>Электротовары (3-й квартал)</t>
  </si>
  <si>
    <t>Резинотехнические изделия (3-й квартал)</t>
  </si>
  <si>
    <t>Электроизоляционные материалы (3-й квартал)</t>
  </si>
  <si>
    <t>Канцтовары (3-й квартал)</t>
  </si>
  <si>
    <t>Капитальный ремонт трансформатора ТСН-1 400кВА ПС 220 кВ "Металлург" (3-й квартал)</t>
  </si>
  <si>
    <t>Капитальный ремонт трансформатора ТСН-2 400кВА ПС 220 кВ "Металлург" (3-й квартал)</t>
  </si>
  <si>
    <t>Капитальный ремонт 1 секции 110кВ ПС 110 кВ "ГПП-3" (3-й квартал)</t>
  </si>
  <si>
    <t>Капитальный ремонт трансформатора Т-1 ПС 110 кВ "ГПП-3" (3-й квартал)</t>
  </si>
  <si>
    <t>Капитальный ремонт маслохозяйства ПС 110 кВ "ГПП-3" и ПС 220 кВ "Металлург" (3-й квартал)</t>
  </si>
  <si>
    <t>Капитальный ремонт ПС 220 кВ "Металлург" (корид. АБ, вент., тамб., подсоб., разд., санузел. комн. приема пищи) (3-й квартал)</t>
  </si>
  <si>
    <t>Капитальный ремонт ПС 220 кВ "Металлург" (кровля) (3-й квартал)</t>
  </si>
  <si>
    <t>Обучение (3-й квартал)</t>
  </si>
  <si>
    <t>ИТОГО 3 кв.:</t>
  </si>
  <si>
    <t>ГСМ (смазочные материалы) (4-й квартал)</t>
  </si>
  <si>
    <t>10.2013</t>
  </si>
  <si>
    <t>11.2013</t>
  </si>
  <si>
    <t>ГСМ (масло трансформаторное) (4-й квартал)</t>
  </si>
  <si>
    <t>ГСМ (масло трансформаторное,смазочные материалы)) (4-й квартал)</t>
  </si>
  <si>
    <t>Запасные части к трансформаторам,выключателям (4-й квартал)</t>
  </si>
  <si>
    <t>Инструмент (4-й квартал)</t>
  </si>
  <si>
    <t>Инвентарь(кисти,щетки,швабры лопаты,метла и т.д.) (4-й квартал)</t>
  </si>
  <si>
    <t>Кабельная арматура (4-й квартал)</t>
  </si>
  <si>
    <t>Кабельная продукция (4-й квартал)</t>
  </si>
  <si>
    <t>Метизы (4-й квартал)</t>
  </si>
  <si>
    <t>Обтирочный материал (4-й квартал)</t>
  </si>
  <si>
    <t>Строительные материалы(лаки,краски,песок,цемент,сантехника) (4-й квартал)</t>
  </si>
  <si>
    <t>Химреактивы (4-й квартал)</t>
  </si>
  <si>
    <t>Электротовары (4-й квартал)</t>
  </si>
  <si>
    <t>Электроизоляционные материалы (4-й квартал)</t>
  </si>
  <si>
    <t>Канцтовары (4-й квартал)</t>
  </si>
  <si>
    <t>Поверка и ремонт приборов (4-й квартал)</t>
  </si>
  <si>
    <t>ИТОГО 4 кв.:</t>
  </si>
  <si>
    <t>ИТОГО 2013 год:</t>
  </si>
  <si>
    <t>Экономист</t>
  </si>
  <si>
    <t>Ведущий инженер по организациии, эксплуатации и ремонту</t>
  </si>
  <si>
    <t>ЗАО "Электросеть"</t>
  </si>
  <si>
    <t>г. Челябинск, ул. 2-я Павелецкая, 14</t>
  </si>
  <si>
    <t>8(351)7253842</t>
  </si>
  <si>
    <t>AntoninaLykova@zaoelektroset.ru</t>
  </si>
  <si>
    <t>Водопотребление. Закупка годовая.</t>
  </si>
  <si>
    <t>м.куб.</t>
  </si>
  <si>
    <t>Челябинск</t>
  </si>
  <si>
    <t>январь, 2013</t>
  </si>
  <si>
    <t xml:space="preserve">Водоотведение. Закупка годовая. </t>
  </si>
  <si>
    <t>Тепловая энергия (в т.ч. пар). Закупка годовая.</t>
  </si>
  <si>
    <t>Гкал(пар)/Гкал(ГВС)</t>
  </si>
  <si>
    <t xml:space="preserve"> 675/ 3602</t>
  </si>
  <si>
    <t>Аренда движимого и недвижимого имущества (ВН). Закупка годовая.</t>
  </si>
  <si>
    <t>Согласно договора</t>
  </si>
  <si>
    <t>Аренда движимого и недвижимого имущества (СН). Закупка годовая.</t>
  </si>
  <si>
    <t>Страхование гражданской ответственности  (ОСАГО). Закупка годовая.</t>
  </si>
  <si>
    <t>Страхование гражданской ответственности владельцев ОПО. Закупка годовая.</t>
  </si>
  <si>
    <t>Техническое обслуживание электрооборудования (релейная защита и автоматика). Закупка годовая.</t>
  </si>
  <si>
    <t>Техническое обслуживание электрооборудования (испытания). Закупка годовая.</t>
  </si>
  <si>
    <t>Средний ремонт электродвигателей (ЭРЦ). Закупка годовая.</t>
  </si>
  <si>
    <t>Выполнение ремонта  и наладки  электрооборудования.  Закупка годовая.</t>
  </si>
  <si>
    <t>Химанализ масла. Закупка годовая.</t>
  </si>
  <si>
    <t>Определение расхода эл.энергии. Закупка годовая.</t>
  </si>
  <si>
    <t>Анализ воздуха .Закупка годовая.</t>
  </si>
  <si>
    <t>Производственная связь. Закупка годовая.</t>
  </si>
  <si>
    <t>Мобильная связь. Закупка годовая.</t>
  </si>
  <si>
    <t>Информационные услуги. Закупка годовая.</t>
  </si>
  <si>
    <t>Подписка. Закупка годовая.</t>
  </si>
  <si>
    <t>Услуги библиотеки. Закупка годовая.</t>
  </si>
  <si>
    <t>Изготовление печатной продукции. Закупка годовая.</t>
  </si>
  <si>
    <t>Оформление пропусков  (ЧМК, Уралкуз и др подраздел на площадке). Закупка годовая.</t>
  </si>
  <si>
    <t>Почтовые услуги. Закупка годовая.</t>
  </si>
  <si>
    <t>5030090, 2911090</t>
  </si>
  <si>
    <t xml:space="preserve">Поставка запасных частей. </t>
  </si>
  <si>
    <t xml:space="preserve">Обучение персонала. </t>
  </si>
  <si>
    <t>Вывоз мусора. Закупка годовая.</t>
  </si>
  <si>
    <t>Уборка помещений. Закупка годовая.</t>
  </si>
  <si>
    <t>Аренда транспорта ППП. Закупка годовая.</t>
  </si>
  <si>
    <t>Шиномонтаж автомобилей. Закупка годовая.</t>
  </si>
  <si>
    <t>Тех.обслуживание автомобиля (автоцистерна)</t>
  </si>
  <si>
    <t>Тех.обслуживание автомобиля ГАЗ 330232. Закупка годовая.</t>
  </si>
  <si>
    <t>Тех.обслуживание автомобиля автомастерская. Закупка годовая.</t>
  </si>
  <si>
    <t>Услуги специализированного транспорта (автокран).Закупка годовая.</t>
  </si>
  <si>
    <t>Услуги специализированного транспорта (Ж/Д краны). Закупка годовая.</t>
  </si>
  <si>
    <t>Транспортные услуги (грузовые а/м ). Закупка годовая.</t>
  </si>
  <si>
    <t>Транспортные услуги (легковой автомобиль). Закупка годовая.</t>
  </si>
  <si>
    <t>Поставка ГСМ (бензин,д/топливо). Закупка годовая.</t>
  </si>
  <si>
    <t>л.</t>
  </si>
  <si>
    <t>Поставка автомасел и расходных материалов. Закупка годовая.</t>
  </si>
  <si>
    <t>Предрейсовые и послерейсовые мед осмотры</t>
  </si>
  <si>
    <t>Поставка молока. Закупка годовая.</t>
  </si>
  <si>
    <t>Поставка воды бутилированой (19л.). Закупка годовая.</t>
  </si>
  <si>
    <t>бутыль</t>
  </si>
  <si>
    <t>Абонентское обслуживание пожарной части. Закупка годовая.</t>
  </si>
  <si>
    <t>Поставка бензина</t>
  </si>
  <si>
    <t>Поставка технических газов</t>
  </si>
  <si>
    <t>Поставка автомобиля ГАЗ-330273</t>
  </si>
  <si>
    <t>Поставка автомобиля ГАЗ-330232</t>
  </si>
  <si>
    <t>Востановление эл.магнитной блокировки. Закупка годовая.</t>
  </si>
  <si>
    <t>февраль, 2013</t>
  </si>
  <si>
    <t>Тех.осмотр автомобиля Тойота</t>
  </si>
  <si>
    <t>Поставка плоттера HP Designjet 510 24"</t>
  </si>
  <si>
    <t>Тех.обслуживание автомобиля автогидроподъемник (АГП-18.04)</t>
  </si>
  <si>
    <t>Услуги специализированного транспорта (ямобур). Закупка годовая.</t>
  </si>
  <si>
    <t>Проведение дезинфекции, дезинсекции, дератизации (обработка от клеща и растительности)</t>
  </si>
  <si>
    <r>
      <rPr>
        <sz val="10"/>
        <color theme="0"/>
        <rFont val="Arial Cyr"/>
        <charset val="204"/>
      </rPr>
      <t>.</t>
    </r>
    <r>
      <rPr>
        <sz val="10"/>
        <rFont val="Arial Cyr"/>
        <charset val="204"/>
      </rPr>
      <t>055</t>
    </r>
  </si>
  <si>
    <r>
      <t>м</t>
    </r>
    <r>
      <rPr>
        <sz val="10"/>
        <rFont val="Calibri"/>
        <family val="2"/>
        <charset val="204"/>
      </rPr>
      <t>²</t>
    </r>
  </si>
  <si>
    <t xml:space="preserve"> Выполнение вакцинации от клещевого вирусного энцефалита.</t>
  </si>
  <si>
    <t>Приобретение АИМ-90</t>
  </si>
  <si>
    <t>Итого на I квартал</t>
  </si>
  <si>
    <t>Поставка резино-технических изделий</t>
  </si>
  <si>
    <t>апрель, 2013</t>
  </si>
  <si>
    <t>июнь, 2013</t>
  </si>
  <si>
    <t>Поставка тканей, обтирочных материалов</t>
  </si>
  <si>
    <t>166,006, 796</t>
  </si>
  <si>
    <t>кг., м, шт.</t>
  </si>
  <si>
    <t>1801; 600; 13690</t>
  </si>
  <si>
    <t>июль, 2013</t>
  </si>
  <si>
    <t>Заправка картриджей (тонер). Закупка годовая.</t>
  </si>
  <si>
    <t>Периодические мед осмотры.</t>
  </si>
  <si>
    <t>Преобретение путевок в детский оздоровительный лагерь "Искорка"</t>
  </si>
  <si>
    <t>Аренда домиков на базе отдыха "Чайка".Закупка годовая.</t>
  </si>
  <si>
    <t>Итого на II квартал</t>
  </si>
  <si>
    <t>Выполнение хроманализа масла. Закупка годовая.</t>
  </si>
  <si>
    <t>август, 2013</t>
  </si>
  <si>
    <t>Поставка кабельной продукции</t>
  </si>
  <si>
    <t>796, 006</t>
  </si>
  <si>
    <t xml:space="preserve"> шт., м.</t>
  </si>
  <si>
    <t>145; 1651</t>
  </si>
  <si>
    <t>148; 1455</t>
  </si>
  <si>
    <t>Поставка приборов эл. измерительных, манометров</t>
  </si>
  <si>
    <t>сентябрь, 2013</t>
  </si>
  <si>
    <t>Поставка электромонтажных и эл.установочных изделий</t>
  </si>
  <si>
    <t>127; 213</t>
  </si>
  <si>
    <t>Поставка электроизоляционых материалов</t>
  </si>
  <si>
    <t>796, 055, 006</t>
  </si>
  <si>
    <t>шт., м², м.</t>
  </si>
  <si>
    <t>260; 25; 1081</t>
  </si>
  <si>
    <t>183; 25; 1827</t>
  </si>
  <si>
    <t>шт.,  м.</t>
  </si>
  <si>
    <t>308; 1271</t>
  </si>
  <si>
    <t>Поставка гальванических источников эл. питания</t>
  </si>
  <si>
    <t>Поставка светильников, электроламп</t>
  </si>
  <si>
    <t>Поставка основного и вспомогательного оборудования</t>
  </si>
  <si>
    <t>шт., м.</t>
  </si>
  <si>
    <t>168; 800</t>
  </si>
  <si>
    <t>Поставка запчастей к энергетическому оборудованию.</t>
  </si>
  <si>
    <t>Поверка средств измерения. Закупка годовая.</t>
  </si>
  <si>
    <t>Госповерка измерительных трансформаторов. Закупка годовая.</t>
  </si>
  <si>
    <t>Поставка электротехнических аппаратов</t>
  </si>
  <si>
    <t xml:space="preserve">Поставка электродвигателей </t>
  </si>
  <si>
    <t>Поставка запчастей к силовой, полупроводниковой технике</t>
  </si>
  <si>
    <t>Поставка лакокрасочной продукции</t>
  </si>
  <si>
    <t>Поставка изоляторов</t>
  </si>
  <si>
    <t>Поставка масел индустриальных</t>
  </si>
  <si>
    <t>т.</t>
  </si>
  <si>
    <t>Поставка смазочных материалов</t>
  </si>
  <si>
    <t>Поставка различных строительных материалов</t>
  </si>
  <si>
    <t>796, 166</t>
  </si>
  <si>
    <t>шт., кг.</t>
  </si>
  <si>
    <t>48; 50</t>
  </si>
  <si>
    <t>43; 50</t>
  </si>
  <si>
    <t>Поставка cтроительного крепежа</t>
  </si>
  <si>
    <t>Поставка строительного крепежа</t>
  </si>
  <si>
    <t>Поставка метизов</t>
  </si>
  <si>
    <t>Поставка слесарно-монтажных инструментов</t>
  </si>
  <si>
    <t>октябрь,2013</t>
  </si>
  <si>
    <t>Поставка ремонтно-строительных инструментов</t>
  </si>
  <si>
    <t>Поставка абразивных инструментов и расходных материалов.</t>
  </si>
  <si>
    <t>796, 055</t>
  </si>
  <si>
    <r>
      <t>шт., м</t>
    </r>
    <r>
      <rPr>
        <sz val="10"/>
        <rFont val="Calibri"/>
        <family val="2"/>
        <charset val="204"/>
      </rPr>
      <t>²</t>
    </r>
  </si>
  <si>
    <t>234; 20</t>
  </si>
  <si>
    <t>Поставка сетка "Рабица"</t>
  </si>
  <si>
    <t>Поставка сварочных электродов</t>
  </si>
  <si>
    <t>Поставка продукции из черного металла</t>
  </si>
  <si>
    <t>Поставка автомасел</t>
  </si>
  <si>
    <t xml:space="preserve">Поставка рукавов напорно всасывающих </t>
  </si>
  <si>
    <t>006.</t>
  </si>
  <si>
    <t>Тех.обслуживание автомобиля Тойота. Закупка годовая.</t>
  </si>
  <si>
    <t xml:space="preserve">Выполнение кузовного ремонта легкового автомобиля Тойота Камри </t>
  </si>
  <si>
    <t>Имущественное страхование (КАСКО). Закупка годовая.</t>
  </si>
  <si>
    <t>Поставка изделий и приборов для ТО пожарно-охранной сигнализации</t>
  </si>
  <si>
    <t>Поставка станочного оборудования</t>
  </si>
  <si>
    <t>Обследование зданий и сооружений</t>
  </si>
  <si>
    <t>Тех.осмотр автомобиля ЛВИ</t>
  </si>
  <si>
    <t>Аттестация рабочих мест по условиям труда</t>
  </si>
  <si>
    <t>декабрь,2013</t>
  </si>
  <si>
    <t>Услуги по проведению замеров вредных и опасных производственных факторов (производственный контроль за соблюдением СанПиН)</t>
  </si>
  <si>
    <t>Поставка спецодежды. Закупка годовая.</t>
  </si>
  <si>
    <t>Поставка средств индивидуальной защиты</t>
  </si>
  <si>
    <t>Поставка средств защиты</t>
  </si>
  <si>
    <t>Приобретение и пополнение аптечек.</t>
  </si>
  <si>
    <t>Поставка смывающих и (или) обезвреживающих средств.</t>
  </si>
  <si>
    <t>Приобретение огнетушителей и других средств пожаротушения</t>
  </si>
  <si>
    <t>ноябрь, 2013</t>
  </si>
  <si>
    <t xml:space="preserve">Перезарядка огнетушителей, противопожарное обслуживание. </t>
  </si>
  <si>
    <t>Поставка плакатов и знаков пожарной безопасности</t>
  </si>
  <si>
    <t xml:space="preserve">Поставка плакатов и знаков электробезопасности. </t>
  </si>
  <si>
    <t>Поставка инвентаря</t>
  </si>
  <si>
    <t>Поставка изделий хим.промышленности</t>
  </si>
  <si>
    <t>5; 463,24</t>
  </si>
  <si>
    <t>Поставка изделий хим. промышленности</t>
  </si>
  <si>
    <t>73; 468,09</t>
  </si>
  <si>
    <t>21; 9,44</t>
  </si>
  <si>
    <t>Поставка моющих и чистящих средств</t>
  </si>
  <si>
    <t>120; 60</t>
  </si>
  <si>
    <t>Поставка емкостей</t>
  </si>
  <si>
    <t>Поставка инвентаря, оснастки и хоз.принадлежностей. Закупка годовая.</t>
  </si>
  <si>
    <t>Поставка компьютеров</t>
  </si>
  <si>
    <t>Поставка мотопомпы МП -1600</t>
  </si>
  <si>
    <t>Поставка АИД-70м</t>
  </si>
  <si>
    <t>Выполнить установку кондиционеров мощностью 5кВт</t>
  </si>
  <si>
    <t>март,2013</t>
  </si>
  <si>
    <t>Поставка серверов для АСДУ  "Электро"</t>
  </si>
  <si>
    <t>Организация коммерческих узлов учёта энергоресурсов ПС</t>
  </si>
  <si>
    <t>Согласно проекта</t>
  </si>
  <si>
    <t>декабрь, 2013</t>
  </si>
  <si>
    <t>Выполнить реконструкцию яч. 47, монтаж яч. 10 ГПП-14 в целях технологического присоединения ООО "ТЭСиС"</t>
  </si>
  <si>
    <t>Выполнить реконструкцию яч. № 3-63 ГПП-3 в целях технологического присоединения ОАО "НЕКК"</t>
  </si>
  <si>
    <t>сентябрь, 2014</t>
  </si>
  <si>
    <t>Реконструкция РЗА яч. 114, 129 на ГПП-13 по тех. присоединени. ООО "Мечел-Материалы"</t>
  </si>
  <si>
    <t>Строительство и реконструкция объектов ГПП-16 по технологическому присоед. ООО "Союзпереработка"</t>
  </si>
  <si>
    <t>июнь, 2014</t>
  </si>
  <si>
    <t>Реконструкция ГПП 12 яч. 45 тех. пр. РСП-М</t>
  </si>
  <si>
    <t>Присоединение энергопринимающих устройств РСП-М в рамках тех. присоединения</t>
  </si>
  <si>
    <t>Выполнение проектных работ  "Реконструкция РЗ ВЛ 110кВ № 1,2 "Конверторная-Каштак""</t>
  </si>
  <si>
    <t>октябрь</t>
  </si>
  <si>
    <t>Выполнить замену выпрямительных зарядно-подзарядных агрегатов (ВАЗП) на подстанции ГПП-3</t>
  </si>
  <si>
    <t>Выполнение реконструкции РЗ ГПП-3, ГПП-8, ГПП-15, ГПП-16</t>
  </si>
  <si>
    <t>Выполнение замены элементов ВЧ защит на ГПП-3</t>
  </si>
  <si>
    <t>Выполнение модернизации телекомплекса Гранит ГПП-2, ГПП-4,ГПП-5</t>
  </si>
  <si>
    <t>Выполнить установку сигнализаторов уровня на ёмкостях трансформаторного масла ТМХ-2</t>
  </si>
  <si>
    <t>Выполнить реконструкцию яч. № 8, 31 ГПП-12 в целях технологического присоединения ООО "РСП-М"</t>
  </si>
  <si>
    <t>Выполнение проектных работ  "Реконструкция ячеек РУ-6к ГПП-12""</t>
  </si>
  <si>
    <t>Выполнение проектных работ  "Реконструкция ПС-17""</t>
  </si>
  <si>
    <t>Выполнить КР выкл.  10 кВ ВМГ-133</t>
  </si>
  <si>
    <t>Выполнить КР разъед.  10 кВ РВ-6</t>
  </si>
  <si>
    <t>Выполнить КР разъед. РЛНД-10</t>
  </si>
  <si>
    <t>Выполнить КР выкл.  10 кВ ВМПЭ-10</t>
  </si>
  <si>
    <t xml:space="preserve">шт </t>
  </si>
  <si>
    <t>Выполнить КР выкл.  10 кВ ВМП-10</t>
  </si>
  <si>
    <t>Выполнить КР выкл.  10 кВ МГГ-10</t>
  </si>
  <si>
    <t>Выполнить КР выкл.  10 кВ  МГУ-20</t>
  </si>
  <si>
    <t>Выполнить КР выкл.  10 кВ МГ-20</t>
  </si>
  <si>
    <t>Выполнить КР выкл.  10 кВ ВНП</t>
  </si>
  <si>
    <t xml:space="preserve">Выполнить КР выкл.  10 кВ ВКЭ-10 </t>
  </si>
  <si>
    <t>Выполнить КР выкл.  10 кВ  РВ-10</t>
  </si>
  <si>
    <t>Выполнить КР ВЛ-6 кВ</t>
  </si>
  <si>
    <t>008.</t>
  </si>
  <si>
    <t>Выполнить КР ВЛ-110 кВ</t>
  </si>
  <si>
    <t>Выполнить КР ЗОН (замена)</t>
  </si>
  <si>
    <t>Выполнить КР РВС (замена на ОПН)</t>
  </si>
  <si>
    <t>Выполнить КР разъед. РНДЗ-110</t>
  </si>
  <si>
    <t>Выполнить КР разъед. РНДЗ-220</t>
  </si>
  <si>
    <t>Выполнить КР разъед. РНДЗ-35</t>
  </si>
  <si>
    <t>Выполнить КР Трансф-ра ГПП-5
ТРДЦНК-80000/110/10/10-75У1</t>
  </si>
  <si>
    <t>Выполнить КР СШ-110
замена подвесной изоляции</t>
  </si>
  <si>
    <t>Выполнить КР выкл.  110 кВ ВМТ-110</t>
  </si>
  <si>
    <t>Выполнить КР выкл.  110 кВ У-110</t>
  </si>
  <si>
    <t>Выполнить КР выкл.  35кВ МКП-35</t>
  </si>
  <si>
    <t>Выполнить КР разъед.  35кВ РВ-35</t>
  </si>
  <si>
    <t>Выполнить КР Трансф-ра ГПП-13
ТРДЦНК 63000/110</t>
  </si>
  <si>
    <t>Выполнить КР Трансф-ра ГПП-7
ТДТН-63000-110/35/10</t>
  </si>
  <si>
    <t>Выполнить КР АБК ЦСиП 1,2,3 этажи</t>
  </si>
  <si>
    <t>Выполнить КР Трансф-ра ГПП-9
ТДЦНМ-100/200-220У1</t>
  </si>
  <si>
    <t>Выполнить КР ОРУ-110 кВ Ж/Д пути. 80м</t>
  </si>
  <si>
    <t>Выполнить КР ГПП-6 маслоприемники</t>
  </si>
  <si>
    <t>Выполнить КР ПС Конверторная маслоприемники под У-110</t>
  </si>
  <si>
    <t>Выполнить КР ГПП-1 маслоприемники под транс-торы</t>
  </si>
  <si>
    <t>Выполнить КР ГПП-3 кабельные каналы</t>
  </si>
  <si>
    <t>Выполнить КР ГПП-4 здание</t>
  </si>
  <si>
    <t>Выполнить КР ТМХ-2 инж. Сооружения</t>
  </si>
  <si>
    <t>Выполнить КР ГПП-3 здание</t>
  </si>
  <si>
    <t>Выполнить КР ПС 44 ворота камер тр-ров</t>
  </si>
  <si>
    <t>Итого на III квартал</t>
  </si>
  <si>
    <t>Услуги по проведению спортивно-массовых мероприятий. Закупка годовая</t>
  </si>
  <si>
    <t>Тех.обслуживание прицеп-кабелевоз</t>
  </si>
  <si>
    <t>Услуги по проведению мероприятия посвященного Новому году.Закупка годовая</t>
  </si>
  <si>
    <t>796,  006</t>
  </si>
  <si>
    <t>257; 475</t>
  </si>
  <si>
    <t>796, 166, 112</t>
  </si>
  <si>
    <t>шт., кг., л</t>
  </si>
  <si>
    <t>3; 41,84; 40</t>
  </si>
  <si>
    <t>Итого на IV квартал</t>
  </si>
  <si>
    <t>ИТОГО</t>
  </si>
  <si>
    <t>Должность</t>
  </si>
  <si>
    <t>на  2013 год</t>
  </si>
  <si>
    <t xml:space="preserve">Наименование заказчика: </t>
  </si>
  <si>
    <t>ОП ЗАО "Электросеть" г.Белорецк</t>
  </si>
  <si>
    <t>г.Белорецк, ул.Блюхера, д.1</t>
  </si>
  <si>
    <t>Телефон заказчика: 8 (34792) 4-09-55</t>
  </si>
  <si>
    <t>8 (34792) 4-09-55</t>
  </si>
  <si>
    <t>Nikolay.Schslyaev@zaoelectroset.ru</t>
  </si>
  <si>
    <t>ИНН 7714734225</t>
  </si>
  <si>
    <t xml:space="preserve">КПП </t>
  </si>
  <si>
    <t>Материалы на ТР(передача) по РП на 2013г.</t>
  </si>
  <si>
    <t>цена за 1 ед.</t>
  </si>
  <si>
    <t>масло трансформаторное ГК</t>
  </si>
  <si>
    <t>Согласно тех. зад.</t>
  </si>
  <si>
    <t>Белорецк</t>
  </si>
  <si>
    <t>ноябрь 2012г.</t>
  </si>
  <si>
    <t>лакокрасочная продукция</t>
  </si>
  <si>
    <t>эмаль ПФ-115 красная</t>
  </si>
  <si>
    <t>эмаль ПФ-115 желтая</t>
  </si>
  <si>
    <t>эмаль ПФ-115 зеленая</t>
  </si>
  <si>
    <t>грунтовка по ржавой поверх-ти</t>
  </si>
  <si>
    <t>шпатлевка в/стойкая</t>
  </si>
  <si>
    <t>уайт- спирит</t>
  </si>
  <si>
    <t>провод ПВ-1 1х2,5</t>
  </si>
  <si>
    <t>эмаль МЛ-12"белая ночь"-серая</t>
  </si>
  <si>
    <t>эмаль ПФ-115 серая</t>
  </si>
  <si>
    <t>эмаль ПФ-115 черная</t>
  </si>
  <si>
    <t>краска ОС 12-03</t>
  </si>
  <si>
    <t>лак бекелитовый ЛБС</t>
  </si>
  <si>
    <t>растворитель 646</t>
  </si>
  <si>
    <t>растворитель 647</t>
  </si>
  <si>
    <t>силикагель КСКГ</t>
  </si>
  <si>
    <t>силикагель индикаторный</t>
  </si>
  <si>
    <t>резино-технические изделия</t>
  </si>
  <si>
    <t>усл.</t>
  </si>
  <si>
    <t>пластина резиновая для тр-ров тип УМ</t>
  </si>
  <si>
    <t>пластина резиновая МБС-С</t>
  </si>
  <si>
    <t>электро-изоляционные материалы</t>
  </si>
  <si>
    <t>трубка ПВХ</t>
  </si>
  <si>
    <t>лента изоляционная ПВХ</t>
  </si>
  <si>
    <t>лента изоляционная Х/Б</t>
  </si>
  <si>
    <t>материал для покраски</t>
  </si>
  <si>
    <t>валик малярный поролоновый (д=48)100мм</t>
  </si>
  <si>
    <t>кисть КФ 30х14</t>
  </si>
  <si>
    <t>кисть КФ 50х10</t>
  </si>
  <si>
    <t>кисть КФ 70х10</t>
  </si>
  <si>
    <t>щетка для болгарки 125 мм М14</t>
  </si>
  <si>
    <t>круг шлифовальный 230х6х22</t>
  </si>
  <si>
    <t>шкурка шлифовальная на бум. основе №6</t>
  </si>
  <si>
    <t>шкурка шлифовальная на бум. основе №12</t>
  </si>
  <si>
    <t>смазочные материалы</t>
  </si>
  <si>
    <t>смазка ЦИАТИМ-203</t>
  </si>
  <si>
    <t>смазка ЦИАТИМ-221</t>
  </si>
  <si>
    <t>смазка графитовая</t>
  </si>
  <si>
    <t>смазка ЭПС</t>
  </si>
  <si>
    <t>паста КПД</t>
  </si>
  <si>
    <t>ветошь</t>
  </si>
  <si>
    <t>ГСМ (бензин Б-70)</t>
  </si>
  <si>
    <t>вентилятор обдува тр-ров</t>
  </si>
  <si>
    <t>крыльчатка КЦП-4-17</t>
  </si>
  <si>
    <t>стройматериалы</t>
  </si>
  <si>
    <t>плита  ж/б лотковая П 5д-8(740*780*70)</t>
  </si>
  <si>
    <t>плита  ж/б лотковая П 5д-8(740*570*50)</t>
  </si>
  <si>
    <t>Материалы на  ремонт электрооборудования, зданий (по заявке 1 полугодия)</t>
  </si>
  <si>
    <t>пена монтажная</t>
  </si>
  <si>
    <t>счет</t>
  </si>
  <si>
    <t>провод ПВ-3 1х2,5</t>
  </si>
  <si>
    <t xml:space="preserve">растворитель </t>
  </si>
  <si>
    <t>Материалы на содержание электрооборудования, зданий (по заявке 1 полугодия)</t>
  </si>
  <si>
    <t>кабель  АВВГ 2х 2,5</t>
  </si>
  <si>
    <t>провод АПВ 2х2,5</t>
  </si>
  <si>
    <t xml:space="preserve">коробка распаечная </t>
  </si>
  <si>
    <t>стартер</t>
  </si>
  <si>
    <t>кабельные  наконечники</t>
  </si>
  <si>
    <t>шлиф-шкурка на бум.основе</t>
  </si>
  <si>
    <t>018</t>
  </si>
  <si>
    <t>пм</t>
  </si>
  <si>
    <t xml:space="preserve">патроны </t>
  </si>
  <si>
    <t>пост кнопочный</t>
  </si>
  <si>
    <t xml:space="preserve">розетки </t>
  </si>
  <si>
    <t>выключатели</t>
  </si>
  <si>
    <t>лампы</t>
  </si>
  <si>
    <t>Материалы для ремонта электродвигателей и пр. электроаппаратуры</t>
  </si>
  <si>
    <t>эмаль провод</t>
  </si>
  <si>
    <t>изоляционные материалы</t>
  </si>
  <si>
    <t xml:space="preserve">стеклонить  </t>
  </si>
  <si>
    <t>октябрь 2012г.</t>
  </si>
  <si>
    <t>изофлекс</t>
  </si>
  <si>
    <t>пленкоэлектрокартон</t>
  </si>
  <si>
    <t>пленкосинтокартон</t>
  </si>
  <si>
    <t>электрокартон</t>
  </si>
  <si>
    <t>стеклолента</t>
  </si>
  <si>
    <t>лента   ЛЭТСАР</t>
  </si>
  <si>
    <t xml:space="preserve">стеклолакоткань </t>
  </si>
  <si>
    <t>051</t>
  </si>
  <si>
    <t>лак  пропиточный МЛ- 92</t>
  </si>
  <si>
    <t>теонофлекс</t>
  </si>
  <si>
    <t xml:space="preserve">лента  киперная </t>
  </si>
  <si>
    <t xml:space="preserve">парафин </t>
  </si>
  <si>
    <t>клинья</t>
  </si>
  <si>
    <t>трубка  ПВХ</t>
  </si>
  <si>
    <t xml:space="preserve">бензин </t>
  </si>
  <si>
    <t xml:space="preserve">керосин </t>
  </si>
  <si>
    <t>подшипники</t>
  </si>
  <si>
    <t xml:space="preserve">медь листовая </t>
  </si>
  <si>
    <t>блок контактных колец</t>
  </si>
  <si>
    <t>услуги по вакцинации</t>
  </si>
  <si>
    <t>медицинские мероприятия (м/осмотры)</t>
  </si>
  <si>
    <t>журналы по ОТ</t>
  </si>
  <si>
    <t xml:space="preserve"> питьевая бутил. вода</t>
  </si>
  <si>
    <t>УСЛУГИ</t>
  </si>
  <si>
    <t>Транспортные услуги (гр.а/м, а/кран)</t>
  </si>
  <si>
    <t>Транспортные услуги (шиномонтаж, ТО собств.а/тр.)</t>
  </si>
  <si>
    <t>Охранные услуги</t>
  </si>
  <si>
    <t>Услуги по поставке сжатого воздуха</t>
  </si>
  <si>
    <t>Услуги по поставке теплоэнергии, пара</t>
  </si>
  <si>
    <t>Услуги связи (городская, междугородная, мобильная)</t>
  </si>
  <si>
    <t>ТО выч.техники+ информационные услуги</t>
  </si>
  <si>
    <t>Услуги промышленного хар-ра (ЦЛМ, ПКО)</t>
  </si>
  <si>
    <t>Страхование  (ОСАГО, КАСКО)</t>
  </si>
  <si>
    <t>Услуги по заправке и восстановлению картриджей</t>
  </si>
  <si>
    <t>ПРОЧИЕ</t>
  </si>
  <si>
    <t>Приобретение орг.техники (МФУ)</t>
  </si>
  <si>
    <t>подписка на издания</t>
  </si>
  <si>
    <t>канц. товары</t>
  </si>
  <si>
    <t>ГСМ (для собственного транспорта)</t>
  </si>
  <si>
    <t>Материалы на ремонт электрооборудования, зданий (по заявке 1 полугодия)</t>
  </si>
  <si>
    <t>щебень</t>
  </si>
  <si>
    <t>кисть малярная</t>
  </si>
  <si>
    <t>изолента ПВХ</t>
  </si>
  <si>
    <t>изолента х/б</t>
  </si>
  <si>
    <t>электродвигатель д/обдува трансформаторов</t>
  </si>
  <si>
    <t>крыльчатка</t>
  </si>
  <si>
    <t>лента светодиодная</t>
  </si>
  <si>
    <t>металлорукав</t>
  </si>
  <si>
    <t>отвод</t>
  </si>
  <si>
    <t>переключатель</t>
  </si>
  <si>
    <t>Труба ПВХ</t>
  </si>
  <si>
    <t>Труба ПЭТ ф50</t>
  </si>
  <si>
    <t>шлифшкурка</t>
  </si>
  <si>
    <t>Эмаль МЛ-12 белая ночь</t>
  </si>
  <si>
    <t>валик малярный</t>
  </si>
  <si>
    <t>кран</t>
  </si>
  <si>
    <t>пленка пищевая</t>
  </si>
  <si>
    <t>рул.</t>
  </si>
  <si>
    <t>Материалы на обслуживание электрооборудования, зданий (по заявке 1 полугодия)</t>
  </si>
  <si>
    <t>кабель</t>
  </si>
  <si>
    <t>апрель 2014г.</t>
  </si>
  <si>
    <t>леска для тримера</t>
  </si>
  <si>
    <t xml:space="preserve">светильник ЛПО </t>
  </si>
  <si>
    <t>светильники НСП</t>
  </si>
  <si>
    <t>светильники НПП 1101 230в 100вт Е27</t>
  </si>
  <si>
    <t>автомат</t>
  </si>
  <si>
    <t>материалы для ремонта собств. а /тр-та</t>
  </si>
  <si>
    <t>хоз.товары</t>
  </si>
  <si>
    <t>смеситель</t>
  </si>
  <si>
    <t>июнь 2013г</t>
  </si>
  <si>
    <t>Материалы для ремонта электродвигателей и пр. электроаппаратуры (по ежемесячной заявке)</t>
  </si>
  <si>
    <t>наконечники</t>
  </si>
  <si>
    <t>лак  бекелитовый ЛБС -1</t>
  </si>
  <si>
    <t>ксилол</t>
  </si>
  <si>
    <t xml:space="preserve">микрошкурка </t>
  </si>
  <si>
    <t>лист медный</t>
  </si>
  <si>
    <t xml:space="preserve">припой </t>
  </si>
  <si>
    <t xml:space="preserve"> ОТ и ПБ</t>
  </si>
  <si>
    <t>Образовательные услуги</t>
  </si>
  <si>
    <t>удостоверения</t>
  </si>
  <si>
    <t>услуги по дератизации</t>
  </si>
  <si>
    <t>бут.</t>
  </si>
  <si>
    <t>ПРОЧИЕ материалы</t>
  </si>
  <si>
    <t>Услуги Связи (городская, междугородная, мобильная)</t>
  </si>
  <si>
    <t>Услуги по тех.обслуж. собств. а/тр</t>
  </si>
  <si>
    <t>Материалы на ремонт электрооборудования, зданий</t>
  </si>
  <si>
    <t>цемент</t>
  </si>
  <si>
    <t>сентябрь 2013г.</t>
  </si>
  <si>
    <t xml:space="preserve">песок </t>
  </si>
  <si>
    <t>паста известковая</t>
  </si>
  <si>
    <t>пак.</t>
  </si>
  <si>
    <t>набор сверл и буров для перфоратора</t>
  </si>
  <si>
    <t>поликарбонат</t>
  </si>
  <si>
    <t>лист</t>
  </si>
  <si>
    <t>ремкомплект"Промключ-4"</t>
  </si>
  <si>
    <t>полимербетон</t>
  </si>
  <si>
    <t>кабельный канал 16*25</t>
  </si>
  <si>
    <t>гофра</t>
  </si>
  <si>
    <t>крепеж для гофры д. 25</t>
  </si>
  <si>
    <t>саморезы ,дюбель -гвозди</t>
  </si>
  <si>
    <t>профиль стальной</t>
  </si>
  <si>
    <t>сетка рабица с полимер. покрытием</t>
  </si>
  <si>
    <t xml:space="preserve">муфты </t>
  </si>
  <si>
    <t xml:space="preserve">плита  ж/б лотковая </t>
  </si>
  <si>
    <t>уголок стальной</t>
  </si>
  <si>
    <t>кабель КВВГ,КГ ВВГ</t>
  </si>
  <si>
    <t>лист металлический</t>
  </si>
  <si>
    <t>прочие материалы</t>
  </si>
  <si>
    <t>мешки для мусора</t>
  </si>
  <si>
    <t>телефоны</t>
  </si>
  <si>
    <t>пожарный рукав</t>
  </si>
  <si>
    <t>керосинорез</t>
  </si>
  <si>
    <t>элемент питания</t>
  </si>
  <si>
    <t xml:space="preserve">Материалы на содержание электрооборудования, зданий </t>
  </si>
  <si>
    <t>бур для перборатора</t>
  </si>
  <si>
    <t>провод П-27 АМ</t>
  </si>
  <si>
    <t>провод ПВ-1</t>
  </si>
  <si>
    <t>провод ВВГ 3х2,5</t>
  </si>
  <si>
    <t>катушка для тримера</t>
  </si>
  <si>
    <t>силикагель</t>
  </si>
  <si>
    <t>счетчик СЭТ 4ТМ (7,5 А)</t>
  </si>
  <si>
    <t>светильники ЖКУ 02-150</t>
  </si>
  <si>
    <t>лампы ДНАТ-150-1</t>
  </si>
  <si>
    <t>автоматы</t>
  </si>
  <si>
    <t>эл.тепловые завесы</t>
  </si>
  <si>
    <t>трансформаторы тока ТПЛ-10-М 200/5</t>
  </si>
  <si>
    <t>циолит</t>
  </si>
  <si>
    <t>универсальный пробник DSL 8250</t>
  </si>
  <si>
    <t>патрон</t>
  </si>
  <si>
    <t>контактор</t>
  </si>
  <si>
    <t xml:space="preserve">светильники ЛПО </t>
  </si>
  <si>
    <t>Материалы для ремонта электродвигпателей и пр. электроаппаратуры</t>
  </si>
  <si>
    <t>эмаль  покрывная  ГФ-92</t>
  </si>
  <si>
    <t>жир паяльный</t>
  </si>
  <si>
    <t xml:space="preserve">инструмент </t>
  </si>
  <si>
    <t xml:space="preserve">пассатижи </t>
  </si>
  <si>
    <t>кусачки слесарные</t>
  </si>
  <si>
    <t>электропаяльник</t>
  </si>
  <si>
    <t>нобор отверток</t>
  </si>
  <si>
    <t xml:space="preserve">набор ключей  </t>
  </si>
  <si>
    <t xml:space="preserve">напильник </t>
  </si>
  <si>
    <t>щетки-сметки капроновые</t>
  </si>
  <si>
    <t>круглогубцы</t>
  </si>
  <si>
    <t>фрезы пальчиковые</t>
  </si>
  <si>
    <t>ножницы ручные по металлу</t>
  </si>
  <si>
    <t>замок навесной</t>
  </si>
  <si>
    <t>КВ 2013г.</t>
  </si>
  <si>
    <t>Замена аккумуляторной батареи</t>
  </si>
  <si>
    <t>ОТиПБ</t>
  </si>
  <si>
    <t>медицинские мероприятия (предрейс, первичные м/осмотры)</t>
  </si>
  <si>
    <t>НТД по ОТ иПБ</t>
  </si>
  <si>
    <t>огнетушители и др. средства пожаротушения</t>
  </si>
  <si>
    <t>услуги по перезарядке огнетушителей</t>
  </si>
  <si>
    <t>приспособления бля безопасного выполнения работ(когти, ремни, шипы, лазы)-СИЗ</t>
  </si>
  <si>
    <t>обезвреживающие ср-ва: оч.паста, крем, ср-во от укусов</t>
  </si>
  <si>
    <t>Прочие материалы</t>
  </si>
  <si>
    <t>40.10.1</t>
  </si>
  <si>
    <t>Приобретение ПК</t>
  </si>
  <si>
    <t>Услуги по экспертизе документов для перерегистрации службы РЗ и ВИ</t>
  </si>
  <si>
    <t>Оказание услуг по проведению расчета норматива технологических потерь электроэнергии в электрических сетях</t>
  </si>
  <si>
    <t>Капитальный ремонт</t>
  </si>
  <si>
    <t xml:space="preserve">КР маломасляного выключателя типа МВТ-110 на ПС "ГПП-2" (ввод Т2) </t>
  </si>
  <si>
    <t>КР строительной части здания  ПС 110/6 кВ "ГПП-2"</t>
  </si>
  <si>
    <t>КР - замена окон в здании ПС 110/6 кВ "ГПП-2"</t>
  </si>
  <si>
    <t>КР строительной части здания ремонтной службы высоковольтного участка</t>
  </si>
  <si>
    <t>КР кровли здания ремонтной службы высоковольтного участка</t>
  </si>
  <si>
    <t>КР - замена окон в здании ремонтной службы высоковольтного участка</t>
  </si>
  <si>
    <t>КР строительной части здания ПС 110/35/6 кВ "ГПП-1"</t>
  </si>
  <si>
    <t>КР строительной части здания ОП (фасад)</t>
  </si>
  <si>
    <t>КР - замена окон в здании ОП</t>
  </si>
  <si>
    <t xml:space="preserve">КР ВЛ 110 кВ «Белорецк 220 – ГПП-1» </t>
  </si>
  <si>
    <t xml:space="preserve">Материалы на обслуживание и ремонт электрооборудования, зданий </t>
  </si>
  <si>
    <t>октябрь 2013г.</t>
  </si>
  <si>
    <t>электроды</t>
  </si>
  <si>
    <t>масло трансформаторное</t>
  </si>
  <si>
    <t>декабрь 2013г.</t>
  </si>
  <si>
    <t>смазка  Литол</t>
  </si>
  <si>
    <t>подколодки</t>
  </si>
  <si>
    <t>Инструмент, хозинвентарь</t>
  </si>
  <si>
    <t>бокорезы</t>
  </si>
  <si>
    <t>водяные шланги</t>
  </si>
  <si>
    <t>проектор</t>
  </si>
  <si>
    <t xml:space="preserve">щетки-сметки </t>
  </si>
  <si>
    <t>экран для проэктора</t>
  </si>
  <si>
    <t>ведро</t>
  </si>
  <si>
    <t>СО термостойкая</t>
  </si>
  <si>
    <t>СО  нетермостойкая</t>
  </si>
  <si>
    <t xml:space="preserve">СИЗ </t>
  </si>
  <si>
    <t>услуги по аттестации рабочих мест</t>
  </si>
  <si>
    <t>поставка питьевой бутил. воды</t>
  </si>
  <si>
    <t>КР оборудования ОРУ 110 кВ ПС 110/6 кВ "ГПП-2" (разъединитель, порталы, пр.)</t>
  </si>
  <si>
    <t>КР кровли здания  ПС 110/6 кВ "ГПП-2"</t>
  </si>
  <si>
    <t>ВСЕГО:</t>
  </si>
  <si>
    <t xml:space="preserve">Специалист по закупкам </t>
  </si>
  <si>
    <t>Начальник ПТО</t>
  </si>
  <si>
    <t>Фильтр маслянный УАЗ(480), УАЗ-39629 .Закупка годовая</t>
  </si>
  <si>
    <t>Фильтр воздушный, УАЗ-39629,   Закупка годовая</t>
  </si>
  <si>
    <t>Фильтр топливный УАЗ-39629.   Закупка годовая</t>
  </si>
  <si>
    <t>Ремень привода вентилятора ГАЗ-33081.Закупка годовая</t>
  </si>
  <si>
    <t>Ремень привода вентилятора ГАЗ-27057.                                     Закупка годовая</t>
  </si>
  <si>
    <t>Ремень привода вентилятора УАЗ-39629 ,                                    Закупка годовая</t>
  </si>
  <si>
    <t>Свеча зажигания, ГАЗ-27057,     Закупка годовая</t>
  </si>
  <si>
    <t>Автолампа 24 В, ГАЗ-33081,     Закупка годовая</t>
  </si>
  <si>
    <t>Автолампа 12 В, ГАЗ-27057,      Закупка годовая</t>
  </si>
  <si>
    <t>Барабан тормозной 3307-3501070, ГАЗ-33081,                       Закупка годовая</t>
  </si>
  <si>
    <t xml:space="preserve">Колодка тормозная с накладками 3308-3502090, ГАЗ-33081 ,  Закупка годовая                        </t>
  </si>
  <si>
    <t xml:space="preserve">Трос стояночного (центрального) тормоза, ГАЗ-33081  ,   Закупка годовая                               </t>
  </si>
  <si>
    <t xml:space="preserve">Усилитель тормозов гидровак. 3309-3550010, ГАЗ-33081 ,    Закупка годовая                                        </t>
  </si>
  <si>
    <t>Шланг тормозной передний 66-3506025-01, ГАЗ-33081,              Закупка годовая</t>
  </si>
  <si>
    <t>Цилиндр тормозной задний 66-16-3502040, ГАЗ-33081,                   Закупка годовая</t>
  </si>
  <si>
    <t xml:space="preserve">Цилиндр тормозной передний лев. 66-16-3501041, ГАЗ-33081, Закупка годовая                                        </t>
  </si>
  <si>
    <t xml:space="preserve">Цилиндр тормозной передний прав. 66-16-3501040, ГАЗ-33081,Закупка годовая                                 </t>
  </si>
  <si>
    <t>Диск сцепления нажимной с кожухом 4301-1601090-20, УАЗ-39629 , Закупка годовая</t>
  </si>
  <si>
    <t>Диск сцепления ведущий 4301-1601130-01, УАЗ-39629,              Закупка годовая</t>
  </si>
  <si>
    <t xml:space="preserve">Муфта выжимная с подшипником 4301-1601180, УАЗ-39629 ,Закупка годовая                     </t>
  </si>
  <si>
    <t>Цилиндр главный привода сцепления 66-11-1602300, ГАЗ-33081,Закупка годовая</t>
  </si>
  <si>
    <t>Цилиндр привода сцепления 4301-1602510, УАЗ-39629 ,      Закупка годовая</t>
  </si>
  <si>
    <t xml:space="preserve">Амортизатор подвески 3308-2915006, ГАЗ-33081,Закупка годовая    </t>
  </si>
  <si>
    <t xml:space="preserve">Пневмокомпрессор А29.05.000-А-06-БЗА, ГАЗ-33081,Закупка годовая                                </t>
  </si>
  <si>
    <t>Шарнир поворотного кулака лев. 452-2304061, ГАЗ-33081,               Закупка годовая</t>
  </si>
  <si>
    <t>Шарнир поворотного кулака прав. 452-2304060, ГАЗ-33081,Закупка годовая</t>
  </si>
  <si>
    <t>Цилиндр главный тормозной 469-3505009, УАЗ-39629,                           Закупка годовая</t>
  </si>
  <si>
    <t>Генератор Г250П2-3701401, УАЗ-39629,Закупка годовая</t>
  </si>
  <si>
    <t>Колодка тормозная с накладками в сборе 12-3501090, УАЗ-39629 ,Закупка годовая</t>
  </si>
  <si>
    <t>Барабан тормозной 469-3501070, УАЗ-39629,Закупка годовая</t>
  </si>
  <si>
    <t>Катушка зажигания Б115В-3705000, УАЗ-39629 ,Закупка годовая</t>
  </si>
  <si>
    <t>Распределитель зажигания в сборе Р119-3706000Б, УАЗ-39629 ,Закупка годовая</t>
  </si>
  <si>
    <t>Стартер, УАЗ-39629,Закупка годовая</t>
  </si>
  <si>
    <t>Колодка тормозная задн. WEEN 152-2004, ГАЗ-27057,                    Закупка годовая</t>
  </si>
  <si>
    <t>комплект (4 шт.)</t>
  </si>
  <si>
    <t>Колодка тормозная пер. 3302-3501170-01, ГАЗ-27057,                     Закупка годовая</t>
  </si>
  <si>
    <t>Амортизатор подвески 3302-2905006-03, ГАЗ-27057,                             Закупка годовая</t>
  </si>
  <si>
    <t>Стекло лобовое ГАЗ-27057,                                 Закупка годовая</t>
  </si>
  <si>
    <t>Рессора передняя, ГАЗ-27057,Закупка годовая</t>
  </si>
  <si>
    <t>Аккумулятор 6СТ-190,                          Закупка годовая</t>
  </si>
  <si>
    <t>Аккумулятор 6СТ-65,                Закупка годовая</t>
  </si>
  <si>
    <t>Спирт изопропиловый ,                       Закупка годовая</t>
  </si>
  <si>
    <t>Смазка графитовая ,                 Закупка годовая</t>
  </si>
  <si>
    <t>Смазка Циатим-203,Закупка годовая</t>
  </si>
  <si>
    <t>Ветошь обтирочная.              Закупка годовая</t>
  </si>
  <si>
    <t>Пролотно нетканое ,Закупка годовая</t>
  </si>
  <si>
    <t>Эмаль  ПФ-115 ,Закупка годовая</t>
  </si>
  <si>
    <t>Эмаль МЛ,Закупка годовая</t>
  </si>
  <si>
    <t>Растворители,Закупка годовая</t>
  </si>
  <si>
    <t>Спирт изопропиловый ,                 Закупка годовая</t>
  </si>
  <si>
    <t>Ветошь обтирочная ,Закупка годовая</t>
  </si>
  <si>
    <t>Смазка графитовая,Закупка годовая</t>
  </si>
  <si>
    <t>Циатим 221,Закупка годовая</t>
  </si>
  <si>
    <t>Эмаль ПФ-115 ,Закупка годовая</t>
  </si>
  <si>
    <t>Дизельное топливо. . Закупка 1-й квартал</t>
  </si>
  <si>
    <t>Бензин АИ-80. . Закупка 1-й квартал</t>
  </si>
  <si>
    <t>Бензин АИ-92 . Закупка 1-й квартал</t>
  </si>
  <si>
    <t>Жидкость тормозная ,                       Закупка годовая</t>
  </si>
  <si>
    <t>Масло моторное ,Закупка годовая</t>
  </si>
  <si>
    <t>Тосол А 40-М ,Закупка годовая</t>
  </si>
  <si>
    <t>Циатим 221, Закупка годовая</t>
  </si>
  <si>
    <t>декабрь 2012</t>
  </si>
  <si>
    <t>Канцелярские принадлежности,              Закупка годовая</t>
  </si>
  <si>
    <t>Аренда электросетевого хоз-ва ,Закупка по заявке первого полугодия</t>
  </si>
  <si>
    <t>ноябрь 2012</t>
  </si>
  <si>
    <t>Аренда комплекса зданий,                    Закупка годовая</t>
  </si>
  <si>
    <t>Аренда вспомогательного оборудования,               Закупка по заявке первого полугодия</t>
  </si>
  <si>
    <t>Аренда автотранспорта ,                Закупка годовая</t>
  </si>
  <si>
    <t>Аренда автотранспорта,                                Закупка годовая</t>
  </si>
  <si>
    <t>Автоуслуги ,Закупка годовая</t>
  </si>
  <si>
    <t>Расходы на физическую охрану (ЧОП) ,Закупка годовая</t>
  </si>
  <si>
    <t>Вакцинация противоклещевая,  Закупка годовая</t>
  </si>
  <si>
    <t>Вывоз ТБО ,Закупка годовая</t>
  </si>
  <si>
    <t>Аренда контейнеров для ТБО,Закупка годовая</t>
  </si>
  <si>
    <t>февраль 2013</t>
  </si>
  <si>
    <t>Подписка технической литературы.Закупка годовая</t>
  </si>
  <si>
    <t>Информационно-статистические услуги. Закупка годовая</t>
  </si>
  <si>
    <t>Нетбук</t>
  </si>
  <si>
    <t>Головка считывающая</t>
  </si>
  <si>
    <t>ОП ЗАО "Электросеть" г. Златоуст</t>
  </si>
  <si>
    <t>РФ, 456203, Челябинская область, г. Златоуст, ул. им. С.М. Кирова, д. 1</t>
  </si>
  <si>
    <t>8 (3513) 69-71-39</t>
  </si>
  <si>
    <t>Aleksey.Mylnikov@zaoelektroset.ru</t>
  </si>
  <si>
    <t>Ветошь  (год)</t>
  </si>
  <si>
    <t>Согласно ГОСТ</t>
  </si>
  <si>
    <t xml:space="preserve">г. Златоуст </t>
  </si>
  <si>
    <t>Февраль 2013г.</t>
  </si>
  <si>
    <t>ЭТП</t>
  </si>
  <si>
    <t>Силикагель индикаторный (год)</t>
  </si>
  <si>
    <t xml:space="preserve">25.13.7 </t>
  </si>
  <si>
    <t>Резина УМ 8мм рулонная (год)</t>
  </si>
  <si>
    <t>24.30</t>
  </si>
  <si>
    <t xml:space="preserve">Краска для расцветки фаз желтая (год) </t>
  </si>
  <si>
    <t xml:space="preserve">Краска для расцветки фаз красная (год) </t>
  </si>
  <si>
    <t>Краска для расцветки фаз зеленая (год)</t>
  </si>
  <si>
    <t>Лаки бакелитовые ЛБС-1 (год)</t>
  </si>
  <si>
    <t>Уайт-спирит (год)</t>
  </si>
  <si>
    <t>23.20</t>
  </si>
  <si>
    <t>Смазка УВС (год)</t>
  </si>
  <si>
    <t>Краска-грунт эмаль   серая (год)</t>
  </si>
  <si>
    <t>Смазка ЦИАТИМ  221 (год)</t>
  </si>
  <si>
    <t xml:space="preserve">Эмаль черная  (год)       </t>
  </si>
  <si>
    <t>Техническая салфетка 400х400 (год)</t>
  </si>
  <si>
    <t>33.2</t>
  </si>
  <si>
    <t>ОПН-П -6/7,2/10/550УХЛ1 (год)</t>
  </si>
  <si>
    <t>28.62</t>
  </si>
  <si>
    <t>Болт ГОСТ 7808М10х70 с гайкой ОЦ (год)</t>
  </si>
  <si>
    <t>Обучение по ОТ руководителей по 40 ч программе (год)</t>
  </si>
  <si>
    <t>г. Златоуст</t>
  </si>
  <si>
    <t>Март 2013г.</t>
  </si>
  <si>
    <t>Апрель 2013г.</t>
  </si>
  <si>
    <t>Обучение Специалист ответственный за безопасное производство работ кранами (год)</t>
  </si>
  <si>
    <t>Январь 2013г.</t>
  </si>
  <si>
    <t>Обучение Специалист ответственный за безопасное производство работ вышками (год)</t>
  </si>
  <si>
    <t>Обучение Специалист ответственный за содержание грузоподъемных кранов в исправном состоянии (год)</t>
  </si>
  <si>
    <t>Обучение рабочий люльки (год)</t>
  </si>
  <si>
    <t>Обучение стропальщик (год)</t>
  </si>
  <si>
    <t>Обучение управление ГПМ с пола (год)</t>
  </si>
  <si>
    <t>Услуги по проведению замеров вредных и опасных производственных факторов (производственный контроль за соблюдением СанПиН) - Свинец (год)</t>
  </si>
  <si>
    <t>Х</t>
  </si>
  <si>
    <t>пробы</t>
  </si>
  <si>
    <t>85.14</t>
  </si>
  <si>
    <t>первичные мед осмотры (год)</t>
  </si>
  <si>
    <t>предрейсовые и предсменные мед осмотры (год)</t>
  </si>
  <si>
    <t>смен</t>
  </si>
  <si>
    <t>15.51.1</t>
  </si>
  <si>
    <t>молоко (год)</t>
  </si>
  <si>
    <t>15.98.1</t>
  </si>
  <si>
    <t>вода бутилированая (год)</t>
  </si>
  <si>
    <t>15.89.2</t>
  </si>
  <si>
    <t>сок (год)</t>
  </si>
  <si>
    <t>80.42</t>
  </si>
  <si>
    <t>Обучение и аттестация персонала в области экологической безопасности (год)</t>
  </si>
  <si>
    <t xml:space="preserve">чел. </t>
  </si>
  <si>
    <t>90,00,2</t>
  </si>
  <si>
    <t>размещение (утилизация) отходов (год)</t>
  </si>
  <si>
    <t>КК</t>
  </si>
  <si>
    <t>74,70,3</t>
  </si>
  <si>
    <t>дератизация (год)</t>
  </si>
  <si>
    <t>51.47.24</t>
  </si>
  <si>
    <t>Канцелярские товары</t>
  </si>
  <si>
    <t>Компл.</t>
  </si>
  <si>
    <t xml:space="preserve">23.20 </t>
  </si>
  <si>
    <t>ГСМ АИ-80 для а/м ЗИЛ Лаборатория</t>
  </si>
  <si>
    <t xml:space="preserve">74,20.42 </t>
  </si>
  <si>
    <t>Поверка средств измерений приборов</t>
  </si>
  <si>
    <t>Единица</t>
  </si>
  <si>
    <t>31.20.1</t>
  </si>
  <si>
    <t xml:space="preserve"> Капитальный ремонт трансформатора Т1 ТРДН-25000/110/6 ПС 110/6 кВ "ЗМЗ-3" (год)</t>
  </si>
  <si>
    <t>Июнь 2013г.</t>
  </si>
  <si>
    <t>КР отопления в ГЩУ ПС "ЗМЗ-4"</t>
  </si>
  <si>
    <t>Капитальный ремонт ввода ВЛ 110 кВ в здании ЗРУ-110 кВ ПС "ЗМЗ-4" (год)</t>
  </si>
  <si>
    <t xml:space="preserve"> Капитальный ремонт трансформатора Т-1 ТДН-40000/110/6 кВ ПС 110/10/6 кВ "ЗМЗ-6" (год)</t>
  </si>
  <si>
    <t>26.15,7</t>
  </si>
  <si>
    <t xml:space="preserve">ВВОД ВЫСОКОВОЛЬТНЫЙ БМВУ-0-15-110/1000 </t>
  </si>
  <si>
    <t>Шт.</t>
  </si>
  <si>
    <t>Май 2013г.</t>
  </si>
  <si>
    <t>ВВОД ВЫСОКОВОЛЬТНЫЙ МВУ-110/600 У</t>
  </si>
  <si>
    <t>ВВОД ВЫСОКОВОЛЬТНЫЙ ГКЛП IV-90-126/1999</t>
  </si>
  <si>
    <t>31.20.0</t>
  </si>
  <si>
    <t xml:space="preserve"> Капитальный ремонт МКП-110 кВ - присоед Т1 ПС "ЗМЗ-6" (год)</t>
  </si>
  <si>
    <t xml:space="preserve"> Капитальный ремонт МКП-110 кВ - Присоед Т3 ПС "ЗМЗ-6" (год)</t>
  </si>
  <si>
    <t xml:space="preserve"> Капитальный ремонт строит. часть маслосклада ПС "ЗМЗ-4" (год)</t>
  </si>
  <si>
    <t xml:space="preserve"> Капитальный ремонт строит. часть аппаратной маслохозяйства ПС "ЗМЗ-4" (год)</t>
  </si>
  <si>
    <t xml:space="preserve"> Капитальный ремонт строит. часть здания ПС "ЗМЗ-6" (год)</t>
  </si>
  <si>
    <t xml:space="preserve"> Капитальный ремонт РУ 6 кВ 4 сек.шин ПС 110/6 кВ "ЗМЗ-3" (год)</t>
  </si>
  <si>
    <t>КР строительной части фасада здания ПС "ЗМЗ-4"</t>
  </si>
  <si>
    <t>Итого за 1 квартал</t>
  </si>
  <si>
    <t>Поверка средств измерений учета</t>
  </si>
  <si>
    <t>Прибор для испытания тангенса угла диэлектрических потерь и ёмкости высок изоляции Тангенс-2000 (год)</t>
  </si>
  <si>
    <t>Генератор технической частоты-прибора  для настройки АЧР "ГТЧ-150"(год)</t>
  </si>
  <si>
    <t>Закупка аппарата для испытания изоляции АИД-70М (год)</t>
  </si>
  <si>
    <t>Апрль 2013г.</t>
  </si>
  <si>
    <t>32.1</t>
  </si>
  <si>
    <t>ПРЕДОХРАНИТЕЛЬ ПР-2-15А (год)</t>
  </si>
  <si>
    <t>Обучение по пожарной безопасности (год)</t>
  </si>
  <si>
    <t>Штанга изолирующая (оперативная универсальная) ШОУ-15 (год)</t>
  </si>
  <si>
    <t>Штанга изолирующая (оперативная универсальная) ШОУ-35 (год)</t>
  </si>
  <si>
    <t>Штанга изолирующая (оперативная универсальная) ШОУ-110 (год)</t>
  </si>
  <si>
    <t>Указатель напряжения выше 1000 В УВНИ-10СЗ (год)</t>
  </si>
  <si>
    <t>Указатель напряжения выше 1000 В УВНИ 35-110 (год)</t>
  </si>
  <si>
    <t>Устройство для проверки совпадения фаз УПСФ-10 (год)</t>
  </si>
  <si>
    <t>Указатель напряжения до 1000 В (для РУ) УНН ЗП 24-380 (год)</t>
  </si>
  <si>
    <t>Электроизм.клещи на напряж. до 1000 В (год)</t>
  </si>
  <si>
    <t>Переносное заземление для РУ до 10 кВ S=50 (год)</t>
  </si>
  <si>
    <t>Переносное заземление для ВЛ до 35 кВ S=50 (год)</t>
  </si>
  <si>
    <t>Переносное заземление для РУ до 110 кВ S=50 (год)</t>
  </si>
  <si>
    <t>25.13</t>
  </si>
  <si>
    <t>Перчатки диэлектрические бесшовные латексные (год)</t>
  </si>
  <si>
    <t>пара</t>
  </si>
  <si>
    <t>Лампа светодиодная зеленая СКЛ 14А-К-З-220 (год)</t>
  </si>
  <si>
    <t>Лампа светодиодная красная СКЛ 14А-К-З-220 (год)</t>
  </si>
  <si>
    <t>Лампа светодиодная зеленая СКЛ 14А-К-З-110 (год)</t>
  </si>
  <si>
    <t>Лампа светодиодная красная СКЛ 14А-К-З-110 (год)</t>
  </si>
  <si>
    <t>Прожектор ЖО-04-400-001 с натриевой лампой У40 размеры 410х440х215 (год)</t>
  </si>
  <si>
    <t>Лампа ДНАТ -250 (год)</t>
  </si>
  <si>
    <t>Дроссель ДБИ-250 (год)</t>
  </si>
  <si>
    <t>Дроссель ДБИ-400 (год)</t>
  </si>
  <si>
    <t>ДРОССЕЛЬ L40 A-L 230V HELVAR (год)</t>
  </si>
  <si>
    <t>ДРОССЕЛЬ L20 A-L 230V HELVAR (год)</t>
  </si>
  <si>
    <t xml:space="preserve">31.61 </t>
  </si>
  <si>
    <t>СТАРТЕР  osram  ЛБ40 (год)</t>
  </si>
  <si>
    <t>СТАРТЕР  osram  ЛБ20 (год)</t>
  </si>
  <si>
    <t>СВЕТИЛЬНИК НПО 22-100-230В (год)</t>
  </si>
  <si>
    <t>Лампа ДНаТ 400 Вт (год)</t>
  </si>
  <si>
    <t>Лампа ЛБ 20 Вт. (год)</t>
  </si>
  <si>
    <t>Лампа ЛБ 40 Вт. (год)</t>
  </si>
  <si>
    <t>Светильник ЛПО 2х40 Вт (год)</t>
  </si>
  <si>
    <t>Потрон Е-27 (год)</t>
  </si>
  <si>
    <t>Потрон Е-40 (год)</t>
  </si>
  <si>
    <t>Лампа 12В 60Вт цоколь Е27 (год)</t>
  </si>
  <si>
    <t>Лампа энергосберегающая 20 Вт цоколь Е27 (год)</t>
  </si>
  <si>
    <t>Лампа 220В 95Вт цоколь Е27 (год)</t>
  </si>
  <si>
    <t>Лампа 127В 60Вт цоколь Е27 (год)</t>
  </si>
  <si>
    <t>Краска RAL5015 (цвет небесно голубой)</t>
  </si>
  <si>
    <t>Кг.</t>
  </si>
  <si>
    <t>24.31</t>
  </si>
  <si>
    <t>Краска RAL7037 (цвет серый пыльный)</t>
  </si>
  <si>
    <t>Реконстр. аккумуляторной батареи с заменой аккумуляторных банок типа СК-12 на полугерметичные Varta на ПС ЗМЗ-3 (год)</t>
  </si>
  <si>
    <t>СогласноТЗ</t>
  </si>
  <si>
    <t>34.10.4</t>
  </si>
  <si>
    <t>Закупка бригадного автомобиля ГАЗель 7-мест (год)</t>
  </si>
  <si>
    <t>Итого за 2 квартал</t>
  </si>
  <si>
    <t>Набор шестигнанных ключей (год)</t>
  </si>
  <si>
    <t>Набор ключе1 15 предметов, 6-ти лучевых звезд Т6-Т60 (год)</t>
  </si>
  <si>
    <t>Лебедка ручная троссовая ГП 0,5-10 тн Н1,5-20м (год)</t>
  </si>
  <si>
    <t>28,75,11</t>
  </si>
  <si>
    <t>Смеситель для душа (год)</t>
  </si>
  <si>
    <t>31.61</t>
  </si>
  <si>
    <t>Двигатель 2кВт 1000 об/м 380В (год)</t>
  </si>
  <si>
    <t>Муфта 10КВТДН сечением 70/120мм2 (год)</t>
  </si>
  <si>
    <t>Муфта 10КВТпН сечением 150/240мм2 (год)</t>
  </si>
  <si>
    <t>Муфта 10СТп сечением 150/240мм3 (год)</t>
  </si>
  <si>
    <t>НАБОР КЛЮЧЕЙ НАКИДНЫХ 283 N/SE13 (6-32) АРТИКУЛ 02830304  (год)</t>
  </si>
  <si>
    <t>ЛЕСКА ДЛЯ ТРИММЕРА ДИАМЕТР 2ММ  (год)</t>
  </si>
  <si>
    <t>ЛЕСКА ДЛЯ ТРИММЕРА ДИАМЕТР 3,0ММ  (год)</t>
  </si>
  <si>
    <t>НАБОР МЕТЧИКОВ М5-М14 20ПРЕДМЕТОВ  (год)</t>
  </si>
  <si>
    <t>НАБОР БУРОВ ПО БЕТОНУ D-00795 5-14ММ 10 ПРЕДМЕТОВ  (год)</t>
  </si>
  <si>
    <t>17,54,3</t>
  </si>
  <si>
    <t>РЕМЕНЬ СТЯЖНОЙ С КРЮЧКАМИ Г/П 5ТН ДЛИНА 10000ММ ШИРИНА 50ММ  (год)</t>
  </si>
  <si>
    <t>НАБОР ПЛАШЕК М5-М14 10 ПРЕДМЕТОВ  (год)</t>
  </si>
  <si>
    <t>Пласкогубцы  (год)</t>
  </si>
  <si>
    <t>Ножници кабельные секторные НС-70БС до 3х240 мм2 (год)</t>
  </si>
  <si>
    <t>Отвертка крестовая (год)</t>
  </si>
  <si>
    <t>Отвертка плоская (год)</t>
  </si>
  <si>
    <t>Молоток 700 г. (год)</t>
  </si>
  <si>
    <t>Ножовка по металлу  (год)</t>
  </si>
  <si>
    <t>Ножовка по дереву (год)</t>
  </si>
  <si>
    <t>Указатель напряжения ПИН-90М (год)</t>
  </si>
  <si>
    <t>Указатель напряжения Контакт 55 ЭМ 2х380В (год)</t>
  </si>
  <si>
    <t>Фонарь аккамуляторный (год)</t>
  </si>
  <si>
    <t>НАБОР ТОРЦЕВЫХ ГОЛОВОК ШЕСТИГРАННЫХ 8-32 25 ПРЕДМЕТОВ (год)</t>
  </si>
  <si>
    <t>КРУГ ОТРЕЗНОЙ 41 230Х1,6Х22 14А ГОСТ 21963-2002  (год)</t>
  </si>
  <si>
    <t>КРУГ ОТРЕЗНОЙ 125Х1,2Х22  (год)</t>
  </si>
  <si>
    <t>ЛОПАТА ДЛЯ УБОРКИ СНЕГА</t>
  </si>
  <si>
    <t>ЧЕРЕНОК ДЛЯ ЛОПАТЫ  (год)</t>
  </si>
  <si>
    <t>МАСЛО ECHO ДЛЯ ДВУХТАКТНЫХ ДВИГАТЕЛЕЙ (год)</t>
  </si>
  <si>
    <t>Л</t>
  </si>
  <si>
    <t>ЯЩИК СИЛОВОЙ ЯРВ-6223 100А (год)</t>
  </si>
  <si>
    <t>КАБЕЛЬ КГ  3Х6+1x4 (год)</t>
  </si>
  <si>
    <t>ПВ 1 2.5 белый провод (ПуВ) (год)</t>
  </si>
  <si>
    <t>ВВГ 4*10 (ож)-0,66 кабель (год)</t>
  </si>
  <si>
    <t>ВВГ 4*2,5 (ож)-0,66 кабель (год)</t>
  </si>
  <si>
    <t>КГ 2*2.5 кабель ЭКЗ (год)</t>
  </si>
  <si>
    <t>трубка ПХВ ТВ-40 3*0,4 (год)</t>
  </si>
  <si>
    <t>трубка ПХВ ТВ-40 4*0,6 (год)</t>
  </si>
  <si>
    <t>ЛЕНТА ИЗОЛЯЦИОННАЯ ПВХ 15ММХ0,20Х20М ЧЕРНАЯ ГОСТ 16214-86 (год)</t>
  </si>
  <si>
    <t>ЛЕНТА ИЗОЛЯЦИОННАЯ Х/Б ШИРИНА 15ММ ЧЕРНАЯ (год)</t>
  </si>
  <si>
    <t>РЕЛЕ ИМПУЛЬСНОЙ СИГНАЛИЗАЦИИ РИС-Э2М 220В (год)</t>
  </si>
  <si>
    <t>РЕЛЕ УКАЗАТЕЛЬНОЕ РУ-21/220 УХЛ4 ПОСТОЯННОГО ТОКА 220В (год)</t>
  </si>
  <si>
    <t>РЕЛЕ УКАЗАТЕЛЬНОЕ РУ-21/220 50ГЦ УХЛ4 ПЕРЕМЕННОГО ТОКА 220В (год)</t>
  </si>
  <si>
    <t>РЕЛЕ УКАЗАТЕЛЬНОЕ РУ-21/110 50ГЦ УХЛ4 ПЕРЕМЕННОГО ТОКА 110В (год)</t>
  </si>
  <si>
    <t>РЕЛЕ УКАЗАТЕЛЬНОЕ РУ-21/110 УХЛ4 ПОСТОЯННОГО ТОКА 110В (год)</t>
  </si>
  <si>
    <t>РЕЛЕ ВРЕМЕНИ РВ-215 УХЛ4 ПОСТОЯННОГО ТОКА 220В (год)</t>
  </si>
  <si>
    <t>РЕЛЕ ВРЕМЕНИ РВ-215 УХЛ4 ПЕРЕМЕННОГО ТОКА 220В (год)</t>
  </si>
  <si>
    <t>РЕЛЕ ВРЕМЕНИ РВ-215 УХЛ4 ПЕРЕМЕННОГО ТОКА 110В (год)</t>
  </si>
  <si>
    <t>РЕЛЕ ВРЕМЕНИ РВ-215 УХЛ4 ПОСТОЯННОГО ТОКА 110В (год)</t>
  </si>
  <si>
    <t>РЕЛЕ ВРЕМЕНИ РВ-235 УХЛ4 ПЕРЕМЕННОГО ТОКА 110В (год)</t>
  </si>
  <si>
    <t>РЕЛЕ ВРЕМЕНИ РВ-235 УХЛ4 ПОСТОЯННОГО ТОКА 110В (год)</t>
  </si>
  <si>
    <t>РЕЛЕ ВРЕМЕНИ РВ-235 УХЛ4 ПЕРЕМЕННОГО ТОКА 220В (год)</t>
  </si>
  <si>
    <t>РЕЛЕ ВРЕМЕНИ РВ-235 УХЛ4 ПОСТОЯННОГО ТОКА 220В (год)</t>
  </si>
  <si>
    <t>бригадные аптечки (год)</t>
  </si>
  <si>
    <t>автомобильные аптечки (год)</t>
  </si>
  <si>
    <t>офисная аптечка (год)</t>
  </si>
  <si>
    <t>Стирка спец.одежды (год)</t>
  </si>
  <si>
    <t>Закупка тепловизора-прибора для дистанционного замера температуры контактных соединений для нужд ОДС ТЕСТО 876 (год)</t>
  </si>
  <si>
    <t>Июль 2013г.</t>
  </si>
  <si>
    <t>периодические мед осмотры (год)</t>
  </si>
  <si>
    <t>Октябрь 2013г.</t>
  </si>
  <si>
    <t>Костюм утепленный зимний (год)</t>
  </si>
  <si>
    <t>18.21</t>
  </si>
  <si>
    <t>Костюм х\б (куртка+п/комбинезон) (год)</t>
  </si>
  <si>
    <t>Ботинки с жестким подноском (год)</t>
  </si>
  <si>
    <t>пар</t>
  </si>
  <si>
    <t>Сапоги утепленные зимние (год)</t>
  </si>
  <si>
    <t>Валенки на резиновой подошве (год)</t>
  </si>
  <si>
    <t>подшлемник летний (год)</t>
  </si>
  <si>
    <t>Рукавицы брезентовые (год)</t>
  </si>
  <si>
    <t>Перчатки х/б (год)</t>
  </si>
  <si>
    <t>Перчатки с полимерным покрытием морозостойкие (год)</t>
  </si>
  <si>
    <t>Куртка-накидка (муж./жен.) для защиты от воздействия электрической дуги из термостойкой ткани Номекс, усиленная (год)</t>
  </si>
  <si>
    <t>Куртка-рубашка из термостойких материалов с постоянными защитными свойствами (год)</t>
  </si>
  <si>
    <t>Костюм зимний (муж./жен.) для защиты от воздействия электрической дуги из термостойкой ткани Номекс (с капюшоном) (год)</t>
  </si>
  <si>
    <t>Белье нательное термостойкое хлобчатобумажное (год)</t>
  </si>
  <si>
    <t>Ботинки кожаные для защиты от повышенных температур, нефти и нефтепродуктов на термостойкой подошве  летние (год)</t>
  </si>
  <si>
    <t>Белье термостойкое зимнее Номекс (муж./жен.): Фуфайка-свитер (год)</t>
  </si>
  <si>
    <t>Сапоги кожаные для защиты от повышенных температур, нефти и нефтепродуктов на термостойкой подошве (высота голенища 300 мм, подошва - ПУ, нитрил) зимние на натуральном меху (год)</t>
  </si>
  <si>
    <t>Костюм летний (муж./жен.) для защиты от воздействия электрической дуги из термостойкой ткани Номекс, усиленный (куртка с капюшоном, полукомбинезон) "Рекорд" (год)</t>
  </si>
  <si>
    <t>Услуги по проведению замеров вредных и опасных производственных факторов (производственный контроль за соблюдением СанПиН) - Освещенность рабочих мест (год)</t>
  </si>
  <si>
    <t>точка</t>
  </si>
  <si>
    <t>24.51.3</t>
  </si>
  <si>
    <t>Мыло туалетное  (год)</t>
  </si>
  <si>
    <t>52,48,35</t>
  </si>
  <si>
    <t>Огнетушитель углекислотный, масса заряда 2 кг. (год)</t>
  </si>
  <si>
    <t>Огнетушитель углекислотный, масса заряда 5 кг. (год)</t>
  </si>
  <si>
    <t>Огнетушитель углекислотный, масса заряда 10 кг. (год)</t>
  </si>
  <si>
    <t>Раструбы для огнетушителей ОУ пластиковые (год)</t>
  </si>
  <si>
    <t>25,13,3</t>
  </si>
  <si>
    <t>Рукав пожарный напорный 20м (год)</t>
  </si>
  <si>
    <t>26,82,1</t>
  </si>
  <si>
    <t>кошма противопожарная асбестовая 1,5х2 м (год)</t>
  </si>
  <si>
    <t>28,75,2</t>
  </si>
  <si>
    <t>Шкаф для оборудования пожарных кранов (металлический ящик красного цвета со стеклянной створкой) (год)</t>
  </si>
  <si>
    <t>29,24,9</t>
  </si>
  <si>
    <t>перезарядка огнетушителей (без разбивки) (год)</t>
  </si>
  <si>
    <t>клавиатура  для ПК (год)</t>
  </si>
  <si>
    <t>Предохранительный монтерский пояс (год)</t>
  </si>
  <si>
    <t>лестница-стремянка-подмость 5/2,5 м (год)</t>
  </si>
  <si>
    <t>Лестница стеклопластиковая/деревянная 5 м (алюмин.) (год)</t>
  </si>
  <si>
    <t xml:space="preserve">Ключ КЭ3-1М к электромагнитному замку 3Б-1М U-пост 220 В </t>
  </si>
  <si>
    <t>33.3</t>
  </si>
  <si>
    <t xml:space="preserve">Ключ КЭ3-1М к электромагнитному замку 3Б-1М U-пост 110 В </t>
  </si>
  <si>
    <t>Накладной дверной замок</t>
  </si>
  <si>
    <t>28.63</t>
  </si>
  <si>
    <t>Навесной дверной замок</t>
  </si>
  <si>
    <t>31.10</t>
  </si>
  <si>
    <t>3120140</t>
  </si>
  <si>
    <t>Трансформатор напряжения 6 кВ НАМИ-6-95-УХЛ1</t>
  </si>
  <si>
    <t>Итого за 3 квартал</t>
  </si>
  <si>
    <t>33.20</t>
  </si>
  <si>
    <t>Товарные весы ВСП-150/20-5С.1</t>
  </si>
  <si>
    <t>Электродвигатель 2ДАТ-100-250-1,5 У1 с крыльчаткой КЦП-4-14 (год)</t>
  </si>
  <si>
    <t>32.20.1</t>
  </si>
  <si>
    <t>Система записи разговоров Спрут-7/U/A-2 (USB - устройство)</t>
  </si>
  <si>
    <t>Паяльник импульсный (год)</t>
  </si>
  <si>
    <t>Декабрь 2013г.</t>
  </si>
  <si>
    <t>Набор гаечных ключей (год)</t>
  </si>
  <si>
    <t>Набор гаечных головок (год)</t>
  </si>
  <si>
    <t>Электрическая дрель (год)</t>
  </si>
  <si>
    <t>Набор метчиков (год)</t>
  </si>
  <si>
    <t>Набор лерок (год)</t>
  </si>
  <si>
    <t>Рулетка (год)</t>
  </si>
  <si>
    <t>Нож диэлектрический (год)</t>
  </si>
  <si>
    <t>Надфили (год)</t>
  </si>
  <si>
    <t>Напильники (год)</t>
  </si>
  <si>
    <t>Компьютер (год)</t>
  </si>
  <si>
    <t>Клещи для зачиски провода (год)</t>
  </si>
  <si>
    <t>ЭПСН (220В,40Вт), паяльник нихромовый нагреватель, деревянная ручка (год)</t>
  </si>
  <si>
    <t>Припой с флюсом проволочный диаметром 1 мм в катушке (год)</t>
  </si>
  <si>
    <t>1PK-7110B, Набор инструментов (для обслуживания компьютеров) (28 предметов). Производитель: Pro'sKit (год)</t>
  </si>
  <si>
    <t>Клещи для зачистки изоляции с кусачками от 0,08 мм до 10 мм. Производитель WaGo, модель Quickstrip 10. Номер заказа по каталогу WaGo: 206-101 (год)</t>
  </si>
  <si>
    <t>Обжимной инструмент 4. Обжимные клещи 0,25мм - 4мм. Производитель WaGo. Номер заказа по каталогу WaGo: 206-204 (год)</t>
  </si>
  <si>
    <t>Слесарные тиски со струбциной ЗУБР ЭКСПЕРТ 32600-63 (год)</t>
  </si>
  <si>
    <t>Итого за 4 квартал</t>
  </si>
  <si>
    <t>Итого за год</t>
  </si>
  <si>
    <t>Инженер От и ПБ</t>
  </si>
  <si>
    <t>ОП ЗАО "Электросеть" г. Орск</t>
  </si>
  <si>
    <t>462424, РФ, г. Орск, Оренбургская обл., ул. Призаводская, д. 1</t>
  </si>
  <si>
    <t>8(3537)371-118</t>
  </si>
  <si>
    <t>Natalya.Komarovskikh@zaoelektroset.ru</t>
  </si>
  <si>
    <t>Поставка материалов ветошь обтирочная в брикетах - год</t>
  </si>
  <si>
    <t>Орск</t>
  </si>
  <si>
    <t>Поставка ГСМ масло трансформаторное  Т1500У - пол года</t>
  </si>
  <si>
    <t>Поставка материалов Нефрас - год</t>
  </si>
  <si>
    <t>Поставка материалов ТЭН-S-220, U-50 мм. - год</t>
  </si>
  <si>
    <t>Поставка материалов кабельной продукции - полгода</t>
  </si>
  <si>
    <t>м. пог.</t>
  </si>
  <si>
    <t>Поставка материалов кабель контрольный КВВГ-2х2,5мм²- год</t>
  </si>
  <si>
    <t>м.пог.</t>
  </si>
  <si>
    <t>Поставка материалов провод голый АС-50 - полгода</t>
  </si>
  <si>
    <t>Поставка материалов провод голый АС-35 - полгода</t>
  </si>
  <si>
    <t>Поставка  хозинвентаря - полгода</t>
  </si>
  <si>
    <t>Поставка электрооборудования - 1-й квартал</t>
  </si>
  <si>
    <t>Поставка светотехники - полгода</t>
  </si>
  <si>
    <t>Поставка электроламп- полгода</t>
  </si>
  <si>
    <t xml:space="preserve"> Поставка запчастей  и расходных материалов по ИТ - 1-й квартал
</t>
  </si>
  <si>
    <t>янв.13-март13</t>
  </si>
  <si>
    <t>Услуги обслуживание автоматической пожарной сигнализации - год</t>
  </si>
  <si>
    <t xml:space="preserve">Наличие лицензии </t>
  </si>
  <si>
    <t xml:space="preserve"> янв.13</t>
  </si>
  <si>
    <t>Услуги размещение (утилизация отходов) - 1-й квартал</t>
  </si>
  <si>
    <t>Услуги центра стандартизации и метрологии - 1-й квартал</t>
  </si>
  <si>
    <t>Услуги по обучению - 1-й квартал</t>
  </si>
  <si>
    <t>Услуги спец.автотранспорта - 1-й квартал</t>
  </si>
  <si>
    <t>маш./час</t>
  </si>
  <si>
    <t>Услуги по поставке питьевой воды - год</t>
  </si>
  <si>
    <r>
      <t>м</t>
    </r>
    <r>
      <rPr>
        <sz val="10"/>
        <rFont val="Calibri"/>
        <family val="2"/>
        <charset val="204"/>
      </rPr>
      <t>³</t>
    </r>
  </si>
  <si>
    <t>Услуги по связи и телекоммуникации, програмное обеспечение, мобильная связь - год</t>
  </si>
  <si>
    <t>Услуги по транспортировке сточной воды - год</t>
  </si>
  <si>
    <t>Аренда имущества - год</t>
  </si>
  <si>
    <t>Услуги ГСМ - год</t>
  </si>
  <si>
    <t>ИТОГО 1-й квартал: 10 867 798 руб.</t>
  </si>
  <si>
    <t>Выполнение капитального ремонта кабельных каналов ПС ГПП-2 - полгода</t>
  </si>
  <si>
    <t>Выполнение капитального ремонта ВЛ-6 кВ ф-8 - полгода</t>
  </si>
  <si>
    <t>Поставка шкаф питания соленоидов серии ШПВ-1/4 - 2-й квартал</t>
  </si>
  <si>
    <t>Поставка ящик зажимов для коммутации вторичных цепей ЯЗВ-60 - 2-й квартал</t>
  </si>
  <si>
    <t>Поставка шкаф ШЗН-2 для подключения вторичных цепей ТН-35 кВ - 2-й квартал</t>
  </si>
  <si>
    <t>Кабель контрольный КВВГнг 7х1,5 - 2-й квартал</t>
  </si>
  <si>
    <t>Кабель контрольный КВВГнг 7х4 - 2-й квартал</t>
  </si>
  <si>
    <t>Кабель силовой ВВГнг 4х25-0,66 - 2-й квартал</t>
  </si>
  <si>
    <t>Кабель силовой ВВГнг 4х2,5-0,66 - 2-й квартал</t>
  </si>
  <si>
    <t>Поставка метизов - год</t>
  </si>
  <si>
    <t>Поставка лакокрасочного материала - год</t>
  </si>
  <si>
    <t>Поставка ГСМ смазка "Циатим-221"- год</t>
  </si>
  <si>
    <t>Поставка ГСМ смазка графитовая - год</t>
  </si>
  <si>
    <t>Поставка расходных материалов кисть КФ - год</t>
  </si>
  <si>
    <t>Поставка расходных материалов щетка по металлу - год</t>
  </si>
  <si>
    <t>Поставка расходных материалов бумага наждачная - год</t>
  </si>
  <si>
    <t>Поставка расходных материалов лента изоляционная ПВХ - год</t>
  </si>
  <si>
    <t>Поставка расходных материалов лента изоляционная Х/Б - год</t>
  </si>
  <si>
    <t>Поставка расходных материалов полотно для ножовки по металлу 300мм - год</t>
  </si>
  <si>
    <t>Поставка материалов кабель силовой, контрольный - полгода</t>
  </si>
  <si>
    <t>Поставка расходных материалов  круг шлифовальный - год</t>
  </si>
  <si>
    <t>Поставка расходных материалов сталь угловая - год</t>
  </si>
  <si>
    <t>Поставка расходных материалов электроды сварочные МР-3Ф - год</t>
  </si>
  <si>
    <t>Поставка расходных материалов сталь лист. марки ст3сп5 δ= 3мм - год</t>
  </si>
  <si>
    <t>Поставка кабельной продукции (муфты) - год</t>
  </si>
  <si>
    <t>Поставка средств пожаротушения огнетушитель - год</t>
  </si>
  <si>
    <t>Поставка средств пожаротушения рукав пожарный Ø51мм напорный 20м - год</t>
  </si>
  <si>
    <t xml:space="preserve"> Поставка запчастей  и расходных материалов по ИТ - 2-й квартал
</t>
  </si>
  <si>
    <t>Наличие лицензии</t>
  </si>
  <si>
    <t>апр13-июнь13</t>
  </si>
  <si>
    <t>Поставка средств пожаротушения кошма противопожарная асбестовая 1,5х2 м - год</t>
  </si>
  <si>
    <t>Услуги размещение (утилизация отходов) - 2-й квартал</t>
  </si>
  <si>
    <t>апр13-иинь13</t>
  </si>
  <si>
    <t>Услуги центра стандартизации и метрологии - 2-й квартал</t>
  </si>
  <si>
    <t>апр.13-июнь13</t>
  </si>
  <si>
    <t>Услуги спец.автотранспорта - 2-й квартал</t>
  </si>
  <si>
    <t>Оказание услуг по страхованию автогражданской ответственности ОСАГО - год</t>
  </si>
  <si>
    <t>Поставка масел и расходных материалов (содержание автотранспорта) - полгода</t>
  </si>
  <si>
    <t>Вольтамперфазометр ПАРМА ВАФ А-2</t>
  </si>
  <si>
    <t>Согласно ГОСТ, ТУ</t>
  </si>
  <si>
    <t>К</t>
  </si>
  <si>
    <t>Муфта кабельная 35 ПКНТпН-8 (3х70-120)</t>
  </si>
  <si>
    <t>Муфта кабельная 35 ПСТп-8 (3х70-120)</t>
  </si>
  <si>
    <t>Ремонт передвижной лаборатории на базе ГАЗ-3308</t>
  </si>
  <si>
    <t>Гарантия</t>
  </si>
  <si>
    <r>
      <t xml:space="preserve">  </t>
    </r>
    <r>
      <rPr>
        <b/>
        <sz val="10"/>
        <rFont val="Times New Roman"/>
        <family val="1"/>
        <charset val="204"/>
      </rPr>
      <t>ИТОГО 2-й квартал: 3 243 059,00 руб.</t>
    </r>
  </si>
  <si>
    <t>Выполнение капитального ремонта кабельных каналов ПС ГПП-1- полгода</t>
  </si>
  <si>
    <t>Выполнение капитального ремонта десяти секционных и четырех трансформаторных порталов на ОРУ 110-35 кВ ПС 110/35/6 кВ "ГПП-2"-год</t>
  </si>
  <si>
    <t>Выполнение капитального ремонта строительной части фасада здания и помещений ЭТЛ-год</t>
  </si>
  <si>
    <t>Поставка ГСМ масло трансформаторное  Т1500У- полгода</t>
  </si>
  <si>
    <t>Поставка хозинвентаря - полгода</t>
  </si>
  <si>
    <t xml:space="preserve">Поставка материалов полотно нетканое - год </t>
  </si>
  <si>
    <t>Поставка СИЗ - год</t>
  </si>
  <si>
    <t>Поставка канцтовары (общая сумма без разбивки) - год</t>
  </si>
  <si>
    <t>Поставка для кабинета ОТ (общая сумма без разбивки) - год</t>
  </si>
  <si>
    <t>Поставка СЗ крем гидрофильный - год</t>
  </si>
  <si>
    <t>Поставка СЗ мыло туалетное - год</t>
  </si>
  <si>
    <t>Поставка спецодежды костюм утепленный зимний - год</t>
  </si>
  <si>
    <t>Поставка спецодежды куртка на утепляющей подкладке зимняя - год</t>
  </si>
  <si>
    <t>Поставка спецодежды костюм х\б (куртка+п/комбинезон) - год</t>
  </si>
  <si>
    <t>Поставка спецодежды комбинезон х\б из нетканных материалов - год</t>
  </si>
  <si>
    <t>Поставка спецодежды костюм сварщика летний - год</t>
  </si>
  <si>
    <t>Поставка спецодежды костюм сварщика зимний - год</t>
  </si>
  <si>
    <t>Поставка спецодежды халат х/б - год</t>
  </si>
  <si>
    <t>Поставка спецодежды белье термостойкое нательное - год</t>
  </si>
  <si>
    <t xml:space="preserve">Поставка спецодежды ботинки термостойкие летние - год </t>
  </si>
  <si>
    <t>пар.</t>
  </si>
  <si>
    <t>Поставка спецодежды перчатки термостойкие - год</t>
  </si>
  <si>
    <t>Поставка спецодежды сапоги термостойкие зимние - год</t>
  </si>
  <si>
    <t>Поставка спецодежды фартук прорезиненный кислото-щелочестойкий - год</t>
  </si>
  <si>
    <t>Поставка спецодежды ботинки летние - год</t>
  </si>
  <si>
    <t>Поставка спецодежды полусапоги летние - год</t>
  </si>
  <si>
    <t>Поставка спецодежды сапоги утепленные зимние - год</t>
  </si>
  <si>
    <t>Поставка спецодежды перчатки резиновые кислото-щелочестойкие - год</t>
  </si>
  <si>
    <t>Поставка спецодежды перчатки маслостойкие - год</t>
  </si>
  <si>
    <t>Поставка спецодежды перчатки х/б - год</t>
  </si>
  <si>
    <t>Поставка спецодежды перчатки с полимерным покрытием морозостойкие - год</t>
  </si>
  <si>
    <t xml:space="preserve"> Поставка запчастей  и расходных материалов по ИТ - 3-й квартал
</t>
  </si>
  <si>
    <t>июль13-сент.13</t>
  </si>
  <si>
    <t>Услуги размещение (утилизация отходов) - 3-й квартал</t>
  </si>
  <si>
    <t>июль13-сент13</t>
  </si>
  <si>
    <t>Услуги центра стандартизации и метрологии - 3-й квартал</t>
  </si>
  <si>
    <t>Услуги спец.автотранспорта - 3-й квартал</t>
  </si>
  <si>
    <t>Поставка электротехнического оборудования</t>
  </si>
  <si>
    <t>Оказание услуг автотранспортной компании</t>
  </si>
  <si>
    <t>Поставка спирта этилового технического</t>
  </si>
  <si>
    <t>Поставка оборудования для системы обогрева зданий</t>
  </si>
  <si>
    <t>ИТОГО 3-й квартал: 3 785 200,29 руб.</t>
  </si>
  <si>
    <t xml:space="preserve">Поставка материала катанка Ø 6мм² - год </t>
  </si>
  <si>
    <t>Поставка материала провод голый АС-35 - полгода</t>
  </si>
  <si>
    <t>окт.13</t>
  </si>
  <si>
    <t>Поставка материала труба водогазопроводная черная Ø 40мм - год</t>
  </si>
  <si>
    <t>Поставка материала арматура Ø 16мм  (кл  А3 А400;500) - год</t>
  </si>
  <si>
    <t>Поставка электрооборудования - год</t>
  </si>
  <si>
    <t>сент.13</t>
  </si>
  <si>
    <t>ноябрь13</t>
  </si>
  <si>
    <t xml:space="preserve"> Поставка запчастей  и расходных материалов по ИТ - 4-й квартал
</t>
  </si>
  <si>
    <t>окт.13-дек13</t>
  </si>
  <si>
    <t>Услуги размещение (утилизация отходов) - 4-й квартал</t>
  </si>
  <si>
    <t>Услуги центра стандартизации и метрологии - 4-й квартал</t>
  </si>
  <si>
    <t>Услуги по обучению - 4-й квартал</t>
  </si>
  <si>
    <t>Услуги спец.автотранспорта - 4-й квартал</t>
  </si>
  <si>
    <t>Услуги по мед.осмотру - год</t>
  </si>
  <si>
    <t>нябрь13</t>
  </si>
  <si>
    <t>Главный инженер ОП г. Орск</t>
  </si>
  <si>
    <t>Начальник ПТО г. Орск</t>
  </si>
  <si>
    <t>Экономист ОП г. Орск</t>
  </si>
  <si>
    <t>Итого на 2013 год:     18 538 097,29руб.</t>
  </si>
  <si>
    <t>Итого 4-й квартал:     642 040 руб.</t>
  </si>
</sst>
</file>

<file path=xl/styles.xml><?xml version="1.0" encoding="utf-8"?>
<styleSheet xmlns="http://schemas.openxmlformats.org/spreadsheetml/2006/main">
  <numFmts count="8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"/>
    <numFmt numFmtId="166" formatCode="#,##0.0"/>
    <numFmt numFmtId="167" formatCode="dd/mm/yy;@"/>
    <numFmt numFmtId="168" formatCode="#,##0.000000"/>
    <numFmt numFmtId="169" formatCode="0.000"/>
  </numFmts>
  <fonts count="75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4"/>
      <name val="Arial Cyr"/>
      <charset val="204"/>
    </font>
    <font>
      <sz val="9"/>
      <name val="Arial Cyr"/>
      <charset val="204"/>
    </font>
    <font>
      <b/>
      <sz val="16"/>
      <name val="Arial Cyr"/>
      <charset val="204"/>
    </font>
    <font>
      <sz val="10"/>
      <name val="Helv"/>
    </font>
    <font>
      <u/>
      <sz val="10"/>
      <color theme="10"/>
      <name val="Arial Cyr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Arial Cyr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u/>
      <sz val="7.5"/>
      <color indexed="12"/>
      <name val="Arial Cyr"/>
      <charset val="204"/>
    </font>
    <font>
      <sz val="14"/>
      <name val="Times New Roman"/>
      <family val="1"/>
      <charset val="204"/>
    </font>
    <font>
      <sz val="8"/>
      <name val="Helv"/>
    </font>
    <font>
      <sz val="11"/>
      <name val="Arial"/>
      <family val="2"/>
      <charset val="204"/>
    </font>
    <font>
      <sz val="8"/>
      <name val="Arial"/>
      <family val="2"/>
      <charset val="204"/>
    </font>
    <font>
      <i/>
      <sz val="11"/>
      <name val="Arial"/>
      <family val="2"/>
      <charset val="204"/>
    </font>
    <font>
      <i/>
      <sz val="8"/>
      <name val="Arial"/>
      <family val="2"/>
      <charset val="204"/>
    </font>
    <font>
      <u/>
      <sz val="7.5"/>
      <color rgb="FF0000FF"/>
      <name val="Arial Cyr"/>
      <charset val="204"/>
    </font>
    <font>
      <sz val="12"/>
      <name val="Arial"/>
      <family val="2"/>
      <charset val="204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u/>
      <sz val="14"/>
      <color indexed="12"/>
      <name val="Arial Cyr"/>
      <charset val="204"/>
    </font>
    <font>
      <sz val="12"/>
      <color rgb="FF000000"/>
      <name val="Arial Cyr"/>
    </font>
    <font>
      <sz val="10"/>
      <color rgb="FF000000"/>
      <name val="Arial Cyr"/>
      <charset val="204"/>
    </font>
    <font>
      <sz val="10"/>
      <color theme="0"/>
      <name val="Arial Cyr"/>
      <charset val="204"/>
    </font>
    <font>
      <sz val="10"/>
      <name val="Calibri"/>
      <family val="2"/>
      <charset val="204"/>
    </font>
    <font>
      <sz val="10"/>
      <name val="Arial CYR"/>
    </font>
    <font>
      <u/>
      <sz val="12"/>
      <name val="Arial"/>
      <family val="2"/>
      <charset val="204"/>
    </font>
    <font>
      <sz val="8"/>
      <name val="Arial"/>
      <family val="2"/>
    </font>
    <font>
      <sz val="12"/>
      <color theme="4" tint="-0.249977111117893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1"/>
      <name val="Times New Roman"/>
      <family val="1"/>
      <charset val="204"/>
    </font>
    <font>
      <u/>
      <sz val="12"/>
      <color theme="10"/>
      <name val="Arial Cyr"/>
      <charset val="204"/>
    </font>
    <font>
      <i/>
      <sz val="8"/>
      <name val="Times New Roman"/>
      <family val="1"/>
      <charset val="204"/>
    </font>
    <font>
      <u/>
      <sz val="11"/>
      <color theme="10"/>
      <name val="Arial Cyr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4">
    <xf numFmtId="0" fontId="0" fillId="0" borderId="0"/>
    <xf numFmtId="0" fontId="2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8" fillId="0" borderId="0"/>
    <xf numFmtId="0" fontId="1" fillId="0" borderId="0"/>
    <xf numFmtId="0" fontId="28" fillId="0" borderId="0"/>
    <xf numFmtId="0" fontId="1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4" fillId="0" borderId="0"/>
    <xf numFmtId="43" fontId="1" fillId="0" borderId="0" applyFont="0" applyFill="0" applyBorder="0" applyAlignment="0" applyProtection="0"/>
    <xf numFmtId="0" fontId="1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67" fillId="0" borderId="0"/>
    <xf numFmtId="0" fontId="67" fillId="0" borderId="0"/>
  </cellStyleXfs>
  <cellXfs count="1192">
    <xf numFmtId="0" fontId="0" fillId="0" borderId="0" xfId="0"/>
    <xf numFmtId="0" fontId="45" fillId="0" borderId="0" xfId="0" applyFont="1" applyBorder="1" applyAlignment="1">
      <alignment horizontal="center" vertical="justify"/>
    </xf>
    <xf numFmtId="0" fontId="20" fillId="0" borderId="0" xfId="0" applyFont="1" applyAlignment="1">
      <alignment wrapText="1" shrinkToFit="1"/>
    </xf>
    <xf numFmtId="0" fontId="21" fillId="0" borderId="0" xfId="0" applyFont="1"/>
    <xf numFmtId="0" fontId="21" fillId="0" borderId="0" xfId="0" applyFont="1" applyAlignment="1">
      <alignment horizontal="right"/>
    </xf>
    <xf numFmtId="0" fontId="0" fillId="0" borderId="0" xfId="0" applyAlignment="1">
      <alignment shrinkToFit="1"/>
    </xf>
    <xf numFmtId="0" fontId="23" fillId="0" borderId="0" xfId="0" applyFont="1" applyAlignment="1">
      <alignment wrapText="1" shrinkToFit="1"/>
    </xf>
    <xf numFmtId="0" fontId="0" fillId="0" borderId="0" xfId="0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shrinkToFit="1"/>
    </xf>
    <xf numFmtId="0" fontId="24" fillId="24" borderId="10" xfId="0" applyFont="1" applyFill="1" applyBorder="1" applyAlignment="1">
      <alignment horizontal="center" vertical="center" wrapText="1" shrinkToFit="1"/>
    </xf>
    <xf numFmtId="0" fontId="24" fillId="0" borderId="10" xfId="0" applyFont="1" applyFill="1" applyBorder="1" applyAlignment="1">
      <alignment horizontal="center" vertical="center" wrapText="1" shrinkToFit="1"/>
    </xf>
    <xf numFmtId="2" fontId="24" fillId="0" borderId="10" xfId="0" applyNumberFormat="1" applyFont="1" applyBorder="1" applyAlignment="1">
      <alignment horizontal="center" vertical="center" wrapText="1" shrinkToFit="1"/>
    </xf>
    <xf numFmtId="4" fontId="24" fillId="0" borderId="10" xfId="0" applyNumberFormat="1" applyFont="1" applyBorder="1" applyAlignment="1">
      <alignment horizontal="center" vertical="center" wrapText="1" shrinkToFit="1"/>
    </xf>
    <xf numFmtId="164" fontId="24" fillId="0" borderId="10" xfId="0" applyNumberFormat="1" applyFont="1" applyBorder="1" applyAlignment="1">
      <alignment horizontal="center" vertical="center" wrapText="1" shrinkToFit="1"/>
    </xf>
    <xf numFmtId="0" fontId="21" fillId="0" borderId="0" xfId="0" applyFont="1" applyAlignment="1"/>
    <xf numFmtId="0" fontId="22" fillId="0" borderId="0" xfId="0" applyFont="1" applyAlignment="1">
      <alignment wrapText="1" shrinkToFit="1"/>
    </xf>
    <xf numFmtId="0" fontId="21" fillId="0" borderId="0" xfId="0" applyFont="1" applyAlignment="1">
      <alignment wrapText="1"/>
    </xf>
    <xf numFmtId="0" fontId="0" fillId="0" borderId="0" xfId="0" applyBorder="1" applyAlignment="1">
      <alignment shrinkToFit="1"/>
    </xf>
    <xf numFmtId="0" fontId="25" fillId="0" borderId="0" xfId="0" applyFont="1" applyBorder="1" applyAlignment="1">
      <alignment horizontal="center" wrapText="1" shrinkToFit="1"/>
    </xf>
    <xf numFmtId="0" fontId="22" fillId="0" borderId="0" xfId="0" applyFont="1" applyAlignment="1">
      <alignment horizontal="left" wrapText="1" shrinkToFit="1"/>
    </xf>
    <xf numFmtId="0" fontId="26" fillId="0" borderId="0" xfId="0" applyFont="1" applyBorder="1" applyAlignment="1">
      <alignment horizontal="center" vertical="justify" wrapText="1" shrinkToFit="1"/>
    </xf>
    <xf numFmtId="0" fontId="24" fillId="25" borderId="10" xfId="0" applyFont="1" applyFill="1" applyBorder="1" applyAlignment="1">
      <alignment horizontal="center" vertical="center" wrapText="1"/>
    </xf>
    <xf numFmtId="2" fontId="24" fillId="25" borderId="10" xfId="0" applyNumberFormat="1" applyFont="1" applyFill="1" applyBorder="1" applyAlignment="1">
      <alignment horizontal="center" vertical="center" wrapText="1" shrinkToFit="1"/>
    </xf>
    <xf numFmtId="2" fontId="24" fillId="25" borderId="10" xfId="0" applyNumberFormat="1" applyFont="1" applyFill="1" applyBorder="1" applyAlignment="1">
      <alignment horizontal="center" vertical="center" wrapText="1"/>
    </xf>
    <xf numFmtId="165" fontId="24" fillId="25" borderId="10" xfId="0" applyNumberFormat="1" applyFont="1" applyFill="1" applyBorder="1" applyAlignment="1">
      <alignment horizontal="center" vertical="center" wrapText="1"/>
    </xf>
    <xf numFmtId="4" fontId="24" fillId="25" borderId="10" xfId="0" applyNumberFormat="1" applyFont="1" applyFill="1" applyBorder="1" applyAlignment="1">
      <alignment horizontal="center" vertical="center" wrapText="1" shrinkToFit="1"/>
    </xf>
    <xf numFmtId="164" fontId="24" fillId="25" borderId="10" xfId="0" applyNumberFormat="1" applyFont="1" applyFill="1" applyBorder="1" applyAlignment="1">
      <alignment horizontal="center" vertical="center" wrapText="1" shrinkToFit="1"/>
    </xf>
    <xf numFmtId="49" fontId="24" fillId="25" borderId="10" xfId="0" applyNumberFormat="1" applyFont="1" applyFill="1" applyBorder="1" applyAlignment="1">
      <alignment horizontal="center" vertical="center" wrapText="1" shrinkToFit="1"/>
    </xf>
    <xf numFmtId="1" fontId="24" fillId="25" borderId="10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 shrinkToFit="1"/>
    </xf>
    <xf numFmtId="0" fontId="24" fillId="0" borderId="23" xfId="0" applyFont="1" applyBorder="1" applyAlignment="1">
      <alignment horizontal="center" vertical="center" wrapText="1" shrinkToFit="1"/>
    </xf>
    <xf numFmtId="0" fontId="24" fillId="0" borderId="11" xfId="0" applyFont="1" applyBorder="1" applyAlignment="1">
      <alignment horizontal="center" vertical="center" wrapText="1" shrinkToFit="1"/>
    </xf>
    <xf numFmtId="0" fontId="24" fillId="0" borderId="14" xfId="0" applyFont="1" applyBorder="1" applyAlignment="1">
      <alignment horizontal="center" vertical="center" wrapText="1" shrinkToFit="1"/>
    </xf>
    <xf numFmtId="0" fontId="24" fillId="0" borderId="10" xfId="0" applyFont="1" applyBorder="1" applyAlignment="1">
      <alignment horizontal="center" vertical="center" wrapText="1" shrinkToFit="1"/>
    </xf>
    <xf numFmtId="0" fontId="24" fillId="0" borderId="10" xfId="0" applyFont="1" applyFill="1" applyBorder="1" applyAlignment="1">
      <alignment horizontal="center" vertical="center" shrinkToFit="1"/>
    </xf>
    <xf numFmtId="49" fontId="24" fillId="0" borderId="10" xfId="0" applyNumberFormat="1" applyFont="1" applyFill="1" applyBorder="1" applyAlignment="1">
      <alignment horizontal="center" vertical="center" shrinkToFit="1"/>
    </xf>
    <xf numFmtId="0" fontId="24" fillId="25" borderId="10" xfId="0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wrapText="1" shrinkToFit="1"/>
    </xf>
    <xf numFmtId="0" fontId="24" fillId="0" borderId="13" xfId="0" applyFont="1" applyFill="1" applyBorder="1" applyAlignment="1">
      <alignment horizontal="center" vertical="center" shrinkToFit="1"/>
    </xf>
    <xf numFmtId="2" fontId="24" fillId="25" borderId="13" xfId="0" applyNumberFormat="1" applyFont="1" applyFill="1" applyBorder="1" applyAlignment="1">
      <alignment horizontal="center" vertical="center" wrapText="1" shrinkToFit="1"/>
    </xf>
    <xf numFmtId="4" fontId="24" fillId="25" borderId="13" xfId="0" applyNumberFormat="1" applyFont="1" applyFill="1" applyBorder="1" applyAlignment="1">
      <alignment horizontal="center" vertical="center" wrapText="1" shrinkToFit="1"/>
    </xf>
    <xf numFmtId="164" fontId="24" fillId="25" borderId="13" xfId="0" applyNumberFormat="1" applyFont="1" applyFill="1" applyBorder="1" applyAlignment="1">
      <alignment horizontal="center" vertical="center" wrapText="1" shrinkToFit="1"/>
    </xf>
    <xf numFmtId="0" fontId="24" fillId="0" borderId="13" xfId="0" applyFont="1" applyBorder="1" applyAlignment="1">
      <alignment horizontal="center" vertical="center" wrapText="1" shrinkToFit="1"/>
    </xf>
    <xf numFmtId="0" fontId="24" fillId="0" borderId="15" xfId="0" applyFont="1" applyBorder="1" applyAlignment="1">
      <alignment horizontal="center" vertical="center" wrapText="1" shrinkToFit="1"/>
    </xf>
    <xf numFmtId="0" fontId="24" fillId="25" borderId="10" xfId="0" applyFont="1" applyFill="1" applyBorder="1" applyAlignment="1">
      <alignment horizontal="center" vertical="center"/>
    </xf>
    <xf numFmtId="1" fontId="24" fillId="26" borderId="22" xfId="0" applyNumberFormat="1" applyFont="1" applyFill="1" applyBorder="1" applyAlignment="1">
      <alignment horizontal="center" vertical="center" wrapText="1"/>
    </xf>
    <xf numFmtId="1" fontId="24" fillId="26" borderId="25" xfId="0" applyNumberFormat="1" applyFont="1" applyFill="1" applyBorder="1" applyAlignment="1">
      <alignment horizontal="center" vertical="center" wrapText="1"/>
    </xf>
    <xf numFmtId="1" fontId="24" fillId="26" borderId="24" xfId="0" applyNumberFormat="1" applyFont="1" applyFill="1" applyBorder="1" applyAlignment="1">
      <alignment horizontal="center" vertical="center" wrapText="1"/>
    </xf>
    <xf numFmtId="166" fontId="24" fillId="25" borderId="10" xfId="0" applyNumberFormat="1" applyFont="1" applyFill="1" applyBorder="1" applyAlignment="1">
      <alignment horizontal="center" vertical="center" wrapText="1" shrinkToFit="1"/>
    </xf>
    <xf numFmtId="166" fontId="24" fillId="25" borderId="10" xfId="0" applyNumberFormat="1" applyFont="1" applyFill="1" applyBorder="1" applyAlignment="1">
      <alignment horizontal="center" vertical="center" wrapText="1"/>
    </xf>
    <xf numFmtId="166" fontId="24" fillId="0" borderId="10" xfId="0" applyNumberFormat="1" applyFont="1" applyFill="1" applyBorder="1" applyAlignment="1">
      <alignment horizontal="center" vertical="center" wrapText="1" shrinkToFit="1"/>
    </xf>
    <xf numFmtId="166" fontId="24" fillId="25" borderId="10" xfId="45" applyNumberFormat="1" applyFont="1" applyFill="1" applyBorder="1" applyAlignment="1">
      <alignment horizontal="center" vertical="center" wrapText="1"/>
    </xf>
    <xf numFmtId="166" fontId="30" fillId="25" borderId="10" xfId="0" applyNumberFormat="1" applyFont="1" applyFill="1" applyBorder="1" applyAlignment="1">
      <alignment horizontal="center" vertical="center" wrapText="1" shrinkToFit="1"/>
    </xf>
    <xf numFmtId="165" fontId="24" fillId="25" borderId="13" xfId="0" applyNumberFormat="1" applyFont="1" applyFill="1" applyBorder="1" applyAlignment="1">
      <alignment horizontal="center" vertical="center" wrapText="1"/>
    </xf>
    <xf numFmtId="165" fontId="24" fillId="25" borderId="10" xfId="0" applyNumberFormat="1" applyFont="1" applyFill="1" applyBorder="1" applyAlignment="1">
      <alignment horizontal="center" vertical="center" wrapText="1" shrinkToFit="1"/>
    </xf>
    <xf numFmtId="0" fontId="24" fillId="25" borderId="10" xfId="0" applyFont="1" applyFill="1" applyBorder="1" applyAlignment="1">
      <alignment horizontal="left" vertical="center" wrapText="1"/>
    </xf>
    <xf numFmtId="0" fontId="24" fillId="25" borderId="10" xfId="0" applyFont="1" applyFill="1" applyBorder="1" applyAlignment="1">
      <alignment horizontal="left" vertical="center" wrapText="1" shrinkToFit="1"/>
    </xf>
    <xf numFmtId="0" fontId="24" fillId="0" borderId="10" xfId="0" applyFont="1" applyFill="1" applyBorder="1" applyAlignment="1">
      <alignment horizontal="left" vertical="center" wrapText="1" shrinkToFit="1"/>
    </xf>
    <xf numFmtId="0" fontId="24" fillId="0" borderId="19" xfId="0" applyFont="1" applyFill="1" applyBorder="1" applyAlignment="1">
      <alignment horizontal="center" vertical="center" wrapText="1" shrinkToFit="1"/>
    </xf>
    <xf numFmtId="0" fontId="24" fillId="25" borderId="19" xfId="0" applyFont="1" applyFill="1" applyBorder="1" applyAlignment="1">
      <alignment horizontal="center" vertical="center" wrapText="1" shrinkToFit="1"/>
    </xf>
    <xf numFmtId="0" fontId="24" fillId="25" borderId="19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 shrinkToFit="1"/>
    </xf>
    <xf numFmtId="0" fontId="24" fillId="25" borderId="19" xfId="0" applyFont="1" applyFill="1" applyBorder="1" applyAlignment="1">
      <alignment horizontal="center" vertical="center" wrapText="1"/>
    </xf>
    <xf numFmtId="166" fontId="24" fillId="25" borderId="19" xfId="0" applyNumberFormat="1" applyFont="1" applyFill="1" applyBorder="1" applyAlignment="1">
      <alignment horizontal="center" vertical="center" wrapText="1"/>
    </xf>
    <xf numFmtId="1" fontId="24" fillId="26" borderId="26" xfId="0" applyNumberFormat="1" applyFont="1" applyFill="1" applyBorder="1" applyAlignment="1">
      <alignment horizontal="center" vertical="center" wrapText="1"/>
    </xf>
    <xf numFmtId="4" fontId="24" fillId="25" borderId="19" xfId="0" applyNumberFormat="1" applyFont="1" applyFill="1" applyBorder="1" applyAlignment="1">
      <alignment horizontal="center" vertical="center" wrapText="1" shrinkToFit="1"/>
    </xf>
    <xf numFmtId="164" fontId="24" fillId="25" borderId="19" xfId="0" applyNumberFormat="1" applyFont="1" applyFill="1" applyBorder="1" applyAlignment="1">
      <alignment horizontal="center" vertical="center" wrapText="1" shrinkToFit="1"/>
    </xf>
    <xf numFmtId="49" fontId="24" fillId="25" borderId="19" xfId="0" applyNumberFormat="1" applyFont="1" applyFill="1" applyBorder="1" applyAlignment="1">
      <alignment horizontal="center" vertical="center" wrapText="1" shrinkToFit="1"/>
    </xf>
    <xf numFmtId="0" fontId="24" fillId="25" borderId="19" xfId="45" applyFont="1" applyFill="1" applyBorder="1" applyAlignment="1">
      <alignment horizontal="left" vertical="center" wrapText="1"/>
    </xf>
    <xf numFmtId="2" fontId="24" fillId="25" borderId="19" xfId="0" applyNumberFormat="1" applyFont="1" applyFill="1" applyBorder="1" applyAlignment="1">
      <alignment horizontal="center" vertical="center" wrapText="1"/>
    </xf>
    <xf numFmtId="0" fontId="24" fillId="25" borderId="19" xfId="0" applyFont="1" applyFill="1" applyBorder="1" applyAlignment="1">
      <alignment horizontal="center" vertical="center" shrinkToFit="1"/>
    </xf>
    <xf numFmtId="0" fontId="24" fillId="25" borderId="10" xfId="45" applyFont="1" applyFill="1" applyBorder="1" applyAlignment="1">
      <alignment horizontal="center" vertical="center" wrapText="1"/>
    </xf>
    <xf numFmtId="3" fontId="31" fillId="25" borderId="17" xfId="0" applyNumberFormat="1" applyFont="1" applyFill="1" applyBorder="1" applyAlignment="1">
      <alignment vertical="center" shrinkToFit="1"/>
    </xf>
    <xf numFmtId="3" fontId="31" fillId="25" borderId="11" xfId="0" applyNumberFormat="1" applyFont="1" applyFill="1" applyBorder="1" applyAlignment="1">
      <alignment vertical="center" shrinkToFit="1"/>
    </xf>
    <xf numFmtId="1" fontId="24" fillId="25" borderId="22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shrinkToFit="1"/>
    </xf>
    <xf numFmtId="4" fontId="0" fillId="0" borderId="0" xfId="0" applyNumberFormat="1" applyAlignment="1">
      <alignment shrinkToFit="1"/>
    </xf>
    <xf numFmtId="164" fontId="21" fillId="0" borderId="0" xfId="0" applyNumberFormat="1" applyFont="1" applyAlignment="1"/>
    <xf numFmtId="164" fontId="21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wrapText="1"/>
    </xf>
    <xf numFmtId="164" fontId="26" fillId="0" borderId="0" xfId="0" applyNumberFormat="1" applyFont="1" applyBorder="1" applyAlignment="1">
      <alignment horizontal="center" vertical="justify" wrapText="1" shrinkToFit="1"/>
    </xf>
    <xf numFmtId="164" fontId="23" fillId="0" borderId="0" xfId="0" applyNumberFormat="1" applyFont="1" applyAlignment="1">
      <alignment wrapText="1" shrinkToFit="1"/>
    </xf>
    <xf numFmtId="164" fontId="24" fillId="0" borderId="11" xfId="0" applyNumberFormat="1" applyFont="1" applyBorder="1" applyAlignment="1">
      <alignment horizontal="center" vertical="center" wrapText="1" shrinkToFit="1"/>
    </xf>
    <xf numFmtId="164" fontId="24" fillId="0" borderId="13" xfId="0" applyNumberFormat="1" applyFont="1" applyBorder="1" applyAlignment="1">
      <alignment horizontal="center" vertical="center" wrapText="1" shrinkToFit="1"/>
    </xf>
    <xf numFmtId="164" fontId="32" fillId="0" borderId="10" xfId="0" applyNumberFormat="1" applyFont="1" applyFill="1" applyBorder="1" applyAlignment="1">
      <alignment horizontal="center" vertical="center" wrapText="1" shrinkToFit="1"/>
    </xf>
    <xf numFmtId="164" fontId="32" fillId="25" borderId="10" xfId="0" applyNumberFormat="1" applyFont="1" applyFill="1" applyBorder="1" applyAlignment="1">
      <alignment horizontal="center" vertical="center" wrapText="1" shrinkToFit="1"/>
    </xf>
    <xf numFmtId="164" fontId="33" fillId="25" borderId="10" xfId="0" applyNumberFormat="1" applyFont="1" applyFill="1" applyBorder="1" applyAlignment="1">
      <alignment horizontal="center" vertical="center"/>
    </xf>
    <xf numFmtId="164" fontId="31" fillId="25" borderId="11" xfId="0" applyNumberFormat="1" applyFont="1" applyFill="1" applyBorder="1" applyAlignment="1">
      <alignment vertical="center" shrinkToFit="1"/>
    </xf>
    <xf numFmtId="164" fontId="31" fillId="25" borderId="17" xfId="0" applyNumberFormat="1" applyFont="1" applyFill="1" applyBorder="1" applyAlignment="1">
      <alignment vertical="center" shrinkToFit="1"/>
    </xf>
    <xf numFmtId="164" fontId="0" fillId="0" borderId="0" xfId="0" applyNumberFormat="1" applyAlignment="1">
      <alignment shrinkToFit="1"/>
    </xf>
    <xf numFmtId="1" fontId="24" fillId="0" borderId="10" xfId="0" applyNumberFormat="1" applyFont="1" applyFill="1" applyBorder="1" applyAlignment="1">
      <alignment horizontal="center" vertical="center" wrapText="1" shrinkToFit="1"/>
    </xf>
    <xf numFmtId="3" fontId="31" fillId="25" borderId="10" xfId="0" applyNumberFormat="1" applyFont="1" applyFill="1" applyBorder="1" applyAlignment="1">
      <alignment vertical="center" shrinkToFit="1"/>
    </xf>
    <xf numFmtId="2" fontId="0" fillId="0" borderId="0" xfId="0" applyNumberFormat="1" applyAlignment="1">
      <alignment shrinkToFit="1"/>
    </xf>
    <xf numFmtId="0" fontId="0" fillId="0" borderId="19" xfId="0" applyFill="1" applyBorder="1" applyAlignment="1">
      <alignment horizontal="center" vertical="center" wrapText="1" shrinkToFit="1"/>
    </xf>
    <xf numFmtId="164" fontId="24" fillId="25" borderId="14" xfId="0" applyNumberFormat="1" applyFont="1" applyFill="1" applyBorder="1" applyAlignment="1">
      <alignment horizontal="center" vertical="center" wrapText="1" shrinkToFit="1"/>
    </xf>
    <xf numFmtId="4" fontId="24" fillId="25" borderId="14" xfId="0" applyNumberFormat="1" applyFont="1" applyFill="1" applyBorder="1" applyAlignment="1">
      <alignment horizontal="center" vertical="center" wrapText="1" shrinkToFit="1"/>
    </xf>
    <xf numFmtId="1" fontId="24" fillId="26" borderId="10" xfId="0" applyNumberFormat="1" applyFont="1" applyFill="1" applyBorder="1" applyAlignment="1">
      <alignment horizontal="center" vertical="center" wrapText="1"/>
    </xf>
    <xf numFmtId="0" fontId="24" fillId="25" borderId="10" xfId="44" applyFont="1" applyFill="1" applyBorder="1" applyAlignment="1">
      <alignment horizontal="left" vertical="center" wrapText="1"/>
    </xf>
    <xf numFmtId="0" fontId="30" fillId="25" borderId="10" xfId="0" applyFont="1" applyFill="1" applyBorder="1" applyAlignment="1">
      <alignment horizontal="left" vertical="center" wrapText="1"/>
    </xf>
    <xf numFmtId="0" fontId="24" fillId="25" borderId="10" xfId="45" applyFont="1" applyFill="1" applyBorder="1" applyAlignment="1">
      <alignment horizontal="left" vertical="center" wrapText="1"/>
    </xf>
    <xf numFmtId="0" fontId="0" fillId="25" borderId="0" xfId="0" applyFill="1" applyAlignment="1">
      <alignment shrinkToFit="1"/>
    </xf>
    <xf numFmtId="0" fontId="0" fillId="0" borderId="13" xfId="0" applyFill="1" applyBorder="1" applyAlignment="1">
      <alignment horizontal="center" vertical="center" wrapText="1" shrinkToFit="1"/>
    </xf>
    <xf numFmtId="4" fontId="24" fillId="0" borderId="0" xfId="48" applyNumberFormat="1" applyFont="1" applyBorder="1" applyAlignment="1">
      <alignment vertical="center" wrapText="1"/>
    </xf>
    <xf numFmtId="164" fontId="0" fillId="0" borderId="0" xfId="0" applyNumberFormat="1" applyBorder="1" applyAlignment="1">
      <alignment shrinkToFit="1"/>
    </xf>
    <xf numFmtId="0" fontId="24" fillId="0" borderId="0" xfId="0" applyFont="1" applyAlignment="1">
      <alignment horizontal="center" vertical="center" shrinkToFit="1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 wrapText="1" shrinkToFit="1"/>
    </xf>
    <xf numFmtId="0" fontId="24" fillId="0" borderId="13" xfId="0" applyFont="1" applyFill="1" applyBorder="1" applyAlignment="1">
      <alignment horizontal="left" vertical="center" wrapText="1" shrinkToFit="1"/>
    </xf>
    <xf numFmtId="164" fontId="33" fillId="25" borderId="13" xfId="0" applyNumberFormat="1" applyFont="1" applyFill="1" applyBorder="1" applyAlignment="1">
      <alignment horizontal="center" vertical="center"/>
    </xf>
    <xf numFmtId="0" fontId="31" fillId="0" borderId="0" xfId="0" applyFont="1"/>
    <xf numFmtId="0" fontId="0" fillId="0" borderId="0" xfId="0" applyFont="1" applyAlignment="1">
      <alignment shrinkToFit="1"/>
    </xf>
    <xf numFmtId="0" fontId="24" fillId="25" borderId="13" xfId="0" applyFont="1" applyFill="1" applyBorder="1" applyAlignment="1">
      <alignment horizontal="center" vertical="center" wrapText="1" shrinkToFit="1"/>
    </xf>
    <xf numFmtId="0" fontId="24" fillId="25" borderId="13" xfId="0" applyFont="1" applyFill="1" applyBorder="1" applyAlignment="1">
      <alignment horizontal="center" vertical="center" shrinkToFit="1"/>
    </xf>
    <xf numFmtId="1" fontId="24" fillId="25" borderId="25" xfId="0" applyNumberFormat="1" applyFont="1" applyFill="1" applyBorder="1" applyAlignment="1">
      <alignment horizontal="center" vertical="center" wrapText="1"/>
    </xf>
    <xf numFmtId="1" fontId="24" fillId="25" borderId="26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shrinkToFit="1"/>
    </xf>
    <xf numFmtId="0" fontId="0" fillId="0" borderId="0" xfId="0" applyFont="1" applyBorder="1" applyAlignment="1">
      <alignment shrinkToFit="1"/>
    </xf>
    <xf numFmtId="0" fontId="24" fillId="25" borderId="19" xfId="0" applyFont="1" applyFill="1" applyBorder="1" applyAlignment="1">
      <alignment horizontal="left" vertical="center" wrapText="1" shrinkToFit="1"/>
    </xf>
    <xf numFmtId="2" fontId="24" fillId="25" borderId="19" xfId="0" applyNumberFormat="1" applyFont="1" applyFill="1" applyBorder="1" applyAlignment="1">
      <alignment horizontal="center" vertical="center" wrapText="1" shrinkToFit="1"/>
    </xf>
    <xf numFmtId="0" fontId="24" fillId="0" borderId="13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wrapText="1" shrinkToFit="1"/>
    </xf>
    <xf numFmtId="0" fontId="24" fillId="0" borderId="15" xfId="0" applyFont="1" applyBorder="1" applyAlignment="1">
      <alignment horizontal="center" vertical="center" wrapText="1" shrinkToFit="1"/>
    </xf>
    <xf numFmtId="0" fontId="27" fillId="0" borderId="0" xfId="0" applyFont="1" applyAlignment="1">
      <alignment horizontal="center" wrapText="1" shrinkToFit="1"/>
    </xf>
    <xf numFmtId="0" fontId="35" fillId="0" borderId="0" xfId="0" applyFont="1" applyBorder="1" applyAlignment="1">
      <alignment horizontal="center" vertical="justify"/>
    </xf>
    <xf numFmtId="0" fontId="24" fillId="0" borderId="0" xfId="0" applyFont="1" applyBorder="1" applyAlignment="1">
      <alignment horizontal="center"/>
    </xf>
    <xf numFmtId="4" fontId="20" fillId="0" borderId="17" xfId="0" applyNumberFormat="1" applyFont="1" applyFill="1" applyBorder="1" applyAlignment="1">
      <alignment horizontal="center" vertical="center" wrapText="1" shrinkToFit="1"/>
    </xf>
    <xf numFmtId="0" fontId="25" fillId="25" borderId="0" xfId="0" applyFont="1" applyFill="1" applyBorder="1" applyAlignment="1">
      <alignment horizontal="center" wrapText="1" shrinkToFit="1"/>
    </xf>
    <xf numFmtId="0" fontId="38" fillId="0" borderId="0" xfId="0" applyFont="1" applyBorder="1" applyAlignment="1">
      <alignment horizontal="left" wrapText="1" shrinkToFit="1"/>
    </xf>
    <xf numFmtId="0" fontId="0" fillId="0" borderId="0" xfId="0" applyBorder="1" applyAlignment="1">
      <alignment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33" fillId="0" borderId="10" xfId="0" applyFont="1" applyBorder="1" applyAlignment="1">
      <alignment horizontal="center" vertical="center"/>
    </xf>
    <xf numFmtId="0" fontId="32" fillId="0" borderId="10" xfId="47" applyFont="1" applyBorder="1" applyAlignment="1" applyProtection="1">
      <alignment horizontal="center" vertical="center"/>
    </xf>
    <xf numFmtId="0" fontId="32" fillId="0" borderId="18" xfId="0" applyFont="1" applyFill="1" applyBorder="1" applyAlignment="1">
      <alignment horizontal="center" vertical="center" wrapText="1" shrinkToFit="1"/>
    </xf>
    <xf numFmtId="0" fontId="32" fillId="0" borderId="10" xfId="47" applyFont="1" applyBorder="1" applyAlignment="1" applyProtection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 shrinkToFit="1"/>
    </xf>
    <xf numFmtId="0" fontId="32" fillId="0" borderId="10" xfId="0" applyFont="1" applyFill="1" applyBorder="1" applyAlignment="1">
      <alignment horizontal="center" vertical="center" wrapText="1" shrinkToFit="1"/>
    </xf>
    <xf numFmtId="2" fontId="32" fillId="0" borderId="10" xfId="0" applyNumberFormat="1" applyFont="1" applyFill="1" applyBorder="1" applyAlignment="1">
      <alignment horizontal="center" vertical="center" wrapText="1" shrinkToFit="1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3" fillId="0" borderId="1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 shrinkToFit="1"/>
    </xf>
    <xf numFmtId="0" fontId="33" fillId="0" borderId="16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20" fillId="0" borderId="0" xfId="0" applyFont="1" applyAlignment="1">
      <alignment shrinkToFit="1"/>
    </xf>
    <xf numFmtId="0" fontId="20" fillId="25" borderId="0" xfId="0" applyFont="1" applyFill="1" applyAlignment="1">
      <alignment shrinkToFit="1"/>
    </xf>
    <xf numFmtId="0" fontId="41" fillId="0" borderId="0" xfId="0" applyFont="1" applyAlignment="1">
      <alignment horizontal="center" vertical="center" wrapText="1"/>
    </xf>
    <xf numFmtId="0" fontId="41" fillId="25" borderId="0" xfId="0" applyFont="1" applyFill="1" applyAlignment="1">
      <alignment horizontal="center" vertical="center" wrapText="1"/>
    </xf>
    <xf numFmtId="0" fontId="0" fillId="0" borderId="0" xfId="0" applyAlignment="1">
      <alignment horizontal="left" shrinkToFit="1"/>
    </xf>
    <xf numFmtId="0" fontId="42" fillId="0" borderId="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4" fillId="0" borderId="12" xfId="0" applyFont="1" applyBorder="1" applyAlignment="1">
      <alignment horizontal="center" vertical="justify"/>
    </xf>
    <xf numFmtId="0" fontId="44" fillId="0" borderId="0" xfId="0" applyFont="1" applyBorder="1" applyAlignment="1">
      <alignment horizontal="center" vertical="justify"/>
    </xf>
    <xf numFmtId="0" fontId="45" fillId="0" borderId="0" xfId="0" applyFont="1" applyBorder="1" applyAlignment="1">
      <alignment horizontal="center" vertical="justify"/>
    </xf>
    <xf numFmtId="0" fontId="0" fillId="0" borderId="12" xfId="0" applyFill="1" applyBorder="1" applyAlignment="1">
      <alignment horizontal="center" vertical="center" wrapText="1" shrinkToFit="1"/>
    </xf>
    <xf numFmtId="0" fontId="20" fillId="28" borderId="0" xfId="0" applyFont="1" applyFill="1" applyBorder="1" applyAlignment="1">
      <alignment wrapText="1" shrinkToFit="1"/>
    </xf>
    <xf numFmtId="0" fontId="20" fillId="0" borderId="0" xfId="0" applyFont="1" applyBorder="1" applyAlignment="1">
      <alignment wrapText="1" shrinkToFit="1"/>
    </xf>
    <xf numFmtId="0" fontId="21" fillId="0" borderId="0" xfId="0" applyFont="1" applyBorder="1"/>
    <xf numFmtId="0" fontId="21" fillId="0" borderId="0" xfId="0" applyFont="1" applyBorder="1" applyAlignment="1"/>
    <xf numFmtId="0" fontId="21" fillId="0" borderId="0" xfId="0" applyFont="1" applyBorder="1" applyAlignment="1">
      <alignment horizontal="right"/>
    </xf>
    <xf numFmtId="0" fontId="22" fillId="28" borderId="0" xfId="0" applyFont="1" applyFill="1" applyBorder="1" applyAlignment="1">
      <alignment wrapText="1" shrinkToFit="1"/>
    </xf>
    <xf numFmtId="0" fontId="22" fillId="0" borderId="0" xfId="0" applyFont="1" applyBorder="1" applyAlignment="1">
      <alignment wrapText="1" shrinkToFit="1"/>
    </xf>
    <xf numFmtId="0" fontId="22" fillId="28" borderId="0" xfId="0" applyFont="1" applyFill="1" applyBorder="1" applyAlignment="1">
      <alignment horizontal="left" wrapText="1" shrinkToFit="1"/>
    </xf>
    <xf numFmtId="0" fontId="22" fillId="0" borderId="0" xfId="0" applyFont="1" applyBorder="1" applyAlignment="1">
      <alignment horizontal="left" wrapText="1" shrinkToFit="1"/>
    </xf>
    <xf numFmtId="0" fontId="21" fillId="0" borderId="0" xfId="0" applyFont="1" applyBorder="1" applyAlignment="1">
      <alignment wrapText="1"/>
    </xf>
    <xf numFmtId="0" fontId="25" fillId="28" borderId="0" xfId="0" applyFont="1" applyFill="1" applyBorder="1" applyAlignment="1">
      <alignment horizontal="center" wrapText="1" shrinkToFit="1"/>
    </xf>
    <xf numFmtId="0" fontId="23" fillId="0" borderId="0" xfId="0" applyFont="1" applyBorder="1" applyAlignment="1">
      <alignment wrapText="1" shrinkToFit="1"/>
    </xf>
    <xf numFmtId="0" fontId="38" fillId="28" borderId="0" xfId="0" applyFont="1" applyFill="1" applyBorder="1" applyAlignment="1">
      <alignment horizontal="left" wrapText="1" shrinkToFit="1"/>
    </xf>
    <xf numFmtId="0" fontId="0" fillId="0" borderId="0" xfId="0" applyFont="1" applyBorder="1" applyAlignment="1">
      <alignment wrapText="1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28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shrinkToFit="1"/>
    </xf>
    <xf numFmtId="0" fontId="32" fillId="28" borderId="10" xfId="0" applyFont="1" applyFill="1" applyBorder="1" applyAlignment="1">
      <alignment horizontal="center" vertical="center" wrapText="1" shrinkToFit="1"/>
    </xf>
    <xf numFmtId="0" fontId="32" fillId="28" borderId="26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28" borderId="27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28" borderId="10" xfId="0" applyFont="1" applyFill="1" applyBorder="1" applyAlignment="1">
      <alignment horizontal="center" vertical="center" wrapText="1"/>
    </xf>
    <xf numFmtId="0" fontId="32" fillId="28" borderId="10" xfId="47" applyFont="1" applyFill="1" applyBorder="1" applyAlignment="1" applyProtection="1">
      <alignment horizontal="center" vertical="center" wrapText="1"/>
    </xf>
    <xf numFmtId="49" fontId="32" fillId="28" borderId="10" xfId="0" applyNumberFormat="1" applyFont="1" applyFill="1" applyBorder="1" applyAlignment="1">
      <alignment horizontal="center" vertical="center" wrapText="1" shrinkToFit="1"/>
    </xf>
    <xf numFmtId="0" fontId="33" fillId="28" borderId="10" xfId="0" applyFont="1" applyFill="1" applyBorder="1" applyAlignment="1">
      <alignment horizontal="center" vertical="center"/>
    </xf>
    <xf numFmtId="0" fontId="33" fillId="28" borderId="19" xfId="0" applyFont="1" applyFill="1" applyBorder="1" applyAlignment="1">
      <alignment horizontal="center" vertical="center"/>
    </xf>
    <xf numFmtId="2" fontId="32" fillId="28" borderId="10" xfId="0" applyNumberFormat="1" applyFont="1" applyFill="1" applyBorder="1" applyAlignment="1">
      <alignment horizontal="center" vertical="center" wrapText="1" shrinkToFit="1"/>
    </xf>
    <xf numFmtId="0" fontId="0" fillId="28" borderId="0" xfId="0" applyFont="1" applyFill="1" applyBorder="1" applyAlignment="1">
      <alignment horizontal="center" vertical="center" shrinkToFit="1"/>
    </xf>
    <xf numFmtId="0" fontId="32" fillId="28" borderId="16" xfId="0" applyFont="1" applyFill="1" applyBorder="1" applyAlignment="1">
      <alignment horizontal="center" vertical="center" wrapText="1" shrinkToFit="1"/>
    </xf>
    <xf numFmtId="0" fontId="32" fillId="28" borderId="13" xfId="0" applyFont="1" applyFill="1" applyBorder="1" applyAlignment="1">
      <alignment horizontal="center" vertical="center" wrapText="1"/>
    </xf>
    <xf numFmtId="0" fontId="32" fillId="28" borderId="10" xfId="0" applyFont="1" applyFill="1" applyBorder="1" applyAlignment="1">
      <alignment horizontal="center" vertical="center" wrapText="1"/>
    </xf>
    <xf numFmtId="0" fontId="32" fillId="28" borderId="10" xfId="47" applyFont="1" applyFill="1" applyBorder="1" applyAlignment="1" applyProtection="1">
      <alignment horizontal="center" vertical="center"/>
    </xf>
    <xf numFmtId="0" fontId="20" fillId="0" borderId="0" xfId="0" applyFont="1" applyBorder="1" applyAlignment="1">
      <alignment shrinkToFit="1"/>
    </xf>
    <xf numFmtId="0" fontId="32" fillId="28" borderId="10" xfId="0" applyFont="1" applyFill="1" applyBorder="1" applyAlignment="1">
      <alignment horizontal="center" vertical="center"/>
    </xf>
    <xf numFmtId="0" fontId="20" fillId="28" borderId="0" xfId="0" applyFont="1" applyFill="1" applyBorder="1" applyAlignment="1">
      <alignment shrinkToFit="1"/>
    </xf>
    <xf numFmtId="0" fontId="0" fillId="28" borderId="0" xfId="0" applyFont="1" applyFill="1" applyBorder="1" applyAlignment="1">
      <alignment shrinkToFit="1"/>
    </xf>
    <xf numFmtId="17" fontId="32" fillId="28" borderId="10" xfId="0" applyNumberFormat="1" applyFont="1" applyFill="1" applyBorder="1" applyAlignment="1">
      <alignment horizontal="center" vertical="center" wrapText="1" shrinkToFit="1"/>
    </xf>
    <xf numFmtId="0" fontId="41" fillId="0" borderId="0" xfId="0" applyFont="1" applyBorder="1" applyAlignment="1">
      <alignment horizontal="center" vertical="center" wrapText="1"/>
    </xf>
    <xf numFmtId="0" fontId="0" fillId="29" borderId="10" xfId="0" applyFont="1" applyFill="1" applyBorder="1" applyAlignment="1">
      <alignment shrinkToFit="1"/>
    </xf>
    <xf numFmtId="0" fontId="41" fillId="28" borderId="0" xfId="0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shrinkToFit="1"/>
    </xf>
    <xf numFmtId="0" fontId="32" fillId="28" borderId="13" xfId="0" applyFont="1" applyFill="1" applyBorder="1" applyAlignment="1">
      <alignment horizontal="center" vertical="center" wrapText="1" shrinkToFit="1"/>
    </xf>
    <xf numFmtId="0" fontId="0" fillId="28" borderId="0" xfId="0" applyFont="1" applyFill="1" applyBorder="1" applyAlignment="1">
      <alignment horizontal="left" shrinkToFit="1"/>
    </xf>
    <xf numFmtId="0" fontId="0" fillId="0" borderId="0" xfId="0" applyFont="1" applyBorder="1" applyAlignment="1">
      <alignment horizontal="left" shrinkToFit="1"/>
    </xf>
    <xf numFmtId="0" fontId="43" fillId="0" borderId="0" xfId="0" applyFont="1" applyBorder="1" applyAlignment="1">
      <alignment horizontal="center" vertical="center" wrapText="1"/>
    </xf>
    <xf numFmtId="0" fontId="42" fillId="28" borderId="0" xfId="0" applyFont="1" applyFill="1" applyBorder="1" applyAlignment="1">
      <alignment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0" xfId="47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0" fillId="0" borderId="0" xfId="0" applyFont="1" applyAlignment="1">
      <alignment wrapText="1" shrinkToFit="1"/>
    </xf>
    <xf numFmtId="0" fontId="20" fillId="0" borderId="0" xfId="0" applyFont="1" applyAlignment="1">
      <alignment horizontal="right" wrapText="1" shrinkToFit="1"/>
    </xf>
    <xf numFmtId="0" fontId="20" fillId="0" borderId="0" xfId="0" applyFont="1" applyAlignment="1">
      <alignment horizontal="center" wrapText="1" shrinkToFit="1"/>
    </xf>
    <xf numFmtId="4" fontId="21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25" fillId="0" borderId="0" xfId="0" applyFont="1" applyAlignment="1">
      <alignment wrapText="1" shrinkToFit="1"/>
    </xf>
    <xf numFmtId="0" fontId="22" fillId="0" borderId="0" xfId="0" applyFont="1" applyAlignment="1">
      <alignment horizontal="right" wrapText="1" shrinkToFit="1"/>
    </xf>
    <xf numFmtId="0" fontId="47" fillId="0" borderId="0" xfId="0" applyFont="1" applyAlignment="1">
      <alignment horizontal="center" wrapText="1"/>
    </xf>
    <xf numFmtId="0" fontId="25" fillId="0" borderId="0" xfId="0" applyFont="1" applyBorder="1" applyAlignment="1">
      <alignment wrapText="1" shrinkToFit="1"/>
    </xf>
    <xf numFmtId="0" fontId="25" fillId="0" borderId="0" xfId="0" applyFont="1" applyBorder="1" applyAlignment="1">
      <alignment horizontal="right" wrapText="1" shrinkToFit="1"/>
    </xf>
    <xf numFmtId="4" fontId="26" fillId="0" borderId="0" xfId="0" applyNumberFormat="1" applyFont="1" applyBorder="1" applyAlignment="1">
      <alignment horizontal="right" vertical="justify" wrapText="1" shrinkToFit="1"/>
    </xf>
    <xf numFmtId="0" fontId="38" fillId="0" borderId="0" xfId="0" applyFont="1" applyAlignment="1">
      <alignment horizontal="center" wrapText="1" shrinkToFit="1"/>
    </xf>
    <xf numFmtId="0" fontId="48" fillId="0" borderId="0" xfId="0" applyFont="1" applyBorder="1" applyAlignment="1">
      <alignment wrapText="1" shrinkToFit="1"/>
    </xf>
    <xf numFmtId="0" fontId="48" fillId="0" borderId="0" xfId="0" applyFont="1" applyBorder="1" applyAlignment="1">
      <alignment horizontal="left" wrapText="1" shrinkToFit="1"/>
    </xf>
    <xf numFmtId="0" fontId="48" fillId="0" borderId="0" xfId="0" applyFont="1" applyBorder="1" applyAlignment="1">
      <alignment horizontal="right" wrapText="1" shrinkToFit="1"/>
    </xf>
    <xf numFmtId="0" fontId="49" fillId="0" borderId="0" xfId="0" applyFont="1" applyBorder="1" applyAlignment="1">
      <alignment horizontal="center" wrapText="1" shrinkToFit="1"/>
    </xf>
    <xf numFmtId="0" fontId="50" fillId="0" borderId="0" xfId="0" applyFont="1" applyBorder="1" applyAlignment="1">
      <alignment wrapText="1" shrinkToFit="1"/>
    </xf>
    <xf numFmtId="0" fontId="50" fillId="0" borderId="0" xfId="0" applyFont="1" applyBorder="1" applyAlignment="1">
      <alignment horizontal="center" wrapText="1" shrinkToFit="1"/>
    </xf>
    <xf numFmtId="4" fontId="50" fillId="0" borderId="0" xfId="0" applyNumberFormat="1" applyFont="1" applyBorder="1" applyAlignment="1">
      <alignment horizontal="right" wrapText="1" shrinkToFit="1"/>
    </xf>
    <xf numFmtId="164" fontId="50" fillId="0" borderId="0" xfId="0" applyNumberFormat="1" applyFont="1" applyBorder="1" applyAlignment="1">
      <alignment horizontal="center" wrapText="1" shrinkToFit="1"/>
    </xf>
    <xf numFmtId="0" fontId="0" fillId="0" borderId="0" xfId="0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wrapText="1" shrinkToFit="1"/>
    </xf>
    <xf numFmtId="164" fontId="50" fillId="0" borderId="10" xfId="0" applyNumberFormat="1" applyFont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vertical="center" wrapText="1" shrinkToFit="1"/>
    </xf>
    <xf numFmtId="0" fontId="0" fillId="0" borderId="10" xfId="0" applyFill="1" applyBorder="1" applyAlignment="1">
      <alignment horizontal="right" vertical="center" wrapText="1" shrinkToFit="1"/>
    </xf>
    <xf numFmtId="4" fontId="0" fillId="0" borderId="10" xfId="0" applyNumberFormat="1" applyFill="1" applyBorder="1" applyAlignment="1">
      <alignment horizontal="right" vertical="center" wrapText="1" shrinkToFit="1"/>
    </xf>
    <xf numFmtId="164" fontId="0" fillId="0" borderId="10" xfId="0" applyNumberFormat="1" applyFill="1" applyBorder="1" applyAlignment="1">
      <alignment horizontal="center" vertical="center" wrapText="1" shrinkToFit="1"/>
    </xf>
    <xf numFmtId="49" fontId="0" fillId="0" borderId="10" xfId="0" applyNumberForma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vertical="center" shrinkToFit="1"/>
    </xf>
    <xf numFmtId="0" fontId="48" fillId="31" borderId="10" xfId="0" applyFont="1" applyFill="1" applyBorder="1" applyAlignment="1">
      <alignment vertical="center" wrapText="1" shrinkToFit="1"/>
    </xf>
    <xf numFmtId="0" fontId="51" fillId="31" borderId="10" xfId="0" applyFont="1" applyFill="1" applyBorder="1" applyAlignment="1">
      <alignment horizontal="center" vertical="center" wrapText="1" shrinkToFit="1"/>
    </xf>
    <xf numFmtId="0" fontId="51" fillId="31" borderId="10" xfId="0" applyFont="1" applyFill="1" applyBorder="1" applyAlignment="1">
      <alignment horizontal="right" vertical="center" wrapText="1" shrinkToFit="1"/>
    </xf>
    <xf numFmtId="4" fontId="51" fillId="31" borderId="10" xfId="0" applyNumberFormat="1" applyFont="1" applyFill="1" applyBorder="1" applyAlignment="1">
      <alignment horizontal="right" vertical="center" wrapText="1" shrinkToFit="1"/>
    </xf>
    <xf numFmtId="164" fontId="51" fillId="31" borderId="10" xfId="0" applyNumberFormat="1" applyFont="1" applyFill="1" applyBorder="1" applyAlignment="1">
      <alignment horizontal="center" vertical="center" wrapText="1" shrinkToFit="1"/>
    </xf>
    <xf numFmtId="0" fontId="48" fillId="31" borderId="10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/>
    </xf>
    <xf numFmtId="0" fontId="37" fillId="25" borderId="10" xfId="0" applyFont="1" applyFill="1" applyBorder="1" applyAlignment="1">
      <alignment wrapText="1" shrinkToFit="1"/>
    </xf>
    <xf numFmtId="0" fontId="37" fillId="25" borderId="10" xfId="0" applyFont="1" applyFill="1" applyBorder="1" applyAlignment="1">
      <alignment horizontal="center" wrapText="1" shrinkToFit="1"/>
    </xf>
    <xf numFmtId="0" fontId="37" fillId="25" borderId="10" xfId="0" applyFont="1" applyFill="1" applyBorder="1" applyAlignment="1">
      <alignment horizontal="right" wrapText="1" shrinkToFit="1"/>
    </xf>
    <xf numFmtId="0" fontId="37" fillId="25" borderId="10" xfId="0" applyFont="1" applyFill="1" applyBorder="1" applyAlignment="1">
      <alignment wrapText="1"/>
    </xf>
    <xf numFmtId="2" fontId="37" fillId="25" borderId="10" xfId="0" applyNumberFormat="1" applyFont="1" applyFill="1" applyBorder="1" applyAlignment="1">
      <alignment horizontal="center" wrapText="1" shrinkToFit="1"/>
    </xf>
    <xf numFmtId="0" fontId="37" fillId="25" borderId="10" xfId="0" applyFont="1" applyFill="1" applyBorder="1" applyAlignment="1">
      <alignment horizontal="center" shrinkToFit="1"/>
    </xf>
    <xf numFmtId="4" fontId="37" fillId="25" borderId="10" xfId="0" applyNumberFormat="1" applyFont="1" applyFill="1" applyBorder="1" applyAlignment="1">
      <alignment horizontal="right" shrinkToFit="1"/>
    </xf>
    <xf numFmtId="164" fontId="37" fillId="25" borderId="10" xfId="0" applyNumberFormat="1" applyFont="1" applyFill="1" applyBorder="1" applyAlignment="1">
      <alignment horizontal="center" wrapText="1" shrinkToFit="1"/>
    </xf>
    <xf numFmtId="0" fontId="32" fillId="25" borderId="0" xfId="0" applyFont="1" applyFill="1" applyAlignment="1">
      <alignment horizontal="center" vertical="center" shrinkToFit="1"/>
    </xf>
    <xf numFmtId="4" fontId="37" fillId="25" borderId="10" xfId="0" applyNumberFormat="1" applyFont="1" applyFill="1" applyBorder="1" applyAlignment="1">
      <alignment horizontal="right"/>
    </xf>
    <xf numFmtId="0" fontId="20" fillId="25" borderId="0" xfId="0" applyFont="1" applyFill="1" applyAlignment="1"/>
    <xf numFmtId="0" fontId="37" fillId="31" borderId="10" xfId="0" applyFont="1" applyFill="1" applyBorder="1" applyAlignment="1">
      <alignment wrapText="1" shrinkToFit="1"/>
    </xf>
    <xf numFmtId="0" fontId="37" fillId="31" borderId="10" xfId="0" applyFont="1" applyFill="1" applyBorder="1" applyAlignment="1">
      <alignment horizontal="center" wrapText="1" shrinkToFit="1"/>
    </xf>
    <xf numFmtId="0" fontId="37" fillId="31" borderId="10" xfId="0" applyFont="1" applyFill="1" applyBorder="1" applyAlignment="1">
      <alignment horizontal="right" wrapText="1" shrinkToFit="1"/>
    </xf>
    <xf numFmtId="0" fontId="52" fillId="31" borderId="10" xfId="0" applyFont="1" applyFill="1" applyBorder="1" applyAlignment="1">
      <alignment horizontal="center" wrapText="1" shrinkToFit="1"/>
    </xf>
    <xf numFmtId="4" fontId="52" fillId="31" borderId="10" xfId="0" applyNumberFormat="1" applyFont="1" applyFill="1" applyBorder="1" applyAlignment="1">
      <alignment horizontal="right" wrapText="1" shrinkToFit="1"/>
    </xf>
    <xf numFmtId="164" fontId="37" fillId="31" borderId="10" xfId="0" applyNumberFormat="1" applyFont="1" applyFill="1" applyBorder="1" applyAlignment="1">
      <alignment horizontal="center" wrapText="1" shrinkToFit="1"/>
    </xf>
    <xf numFmtId="49" fontId="37" fillId="31" borderId="10" xfId="0" applyNumberFormat="1" applyFont="1" applyFill="1" applyBorder="1" applyAlignment="1">
      <alignment horizontal="center" wrapText="1" shrinkToFit="1"/>
    </xf>
    <xf numFmtId="0" fontId="20" fillId="0" borderId="0" xfId="0" applyFont="1" applyAlignment="1"/>
    <xf numFmtId="0" fontId="53" fillId="25" borderId="10" xfId="0" applyFont="1" applyFill="1" applyBorder="1" applyAlignment="1">
      <alignment wrapText="1"/>
    </xf>
    <xf numFmtId="4" fontId="37" fillId="25" borderId="10" xfId="0" applyNumberFormat="1" applyFont="1" applyFill="1" applyBorder="1" applyAlignment="1">
      <alignment horizontal="right" wrapText="1" shrinkToFit="1"/>
    </xf>
    <xf numFmtId="0" fontId="41" fillId="25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52" fillId="31" borderId="10" xfId="0" applyFont="1" applyFill="1" applyBorder="1" applyAlignment="1">
      <alignment horizontal="right" wrapText="1" shrinkToFit="1"/>
    </xf>
    <xf numFmtId="164" fontId="52" fillId="31" borderId="10" xfId="0" applyNumberFormat="1" applyFont="1" applyFill="1" applyBorder="1" applyAlignment="1">
      <alignment horizontal="center" wrapText="1" shrinkToFit="1"/>
    </xf>
    <xf numFmtId="4" fontId="54" fillId="25" borderId="10" xfId="0" applyNumberFormat="1" applyFont="1" applyFill="1" applyBorder="1" applyAlignment="1">
      <alignment horizontal="right"/>
    </xf>
    <xf numFmtId="0" fontId="37" fillId="25" borderId="10" xfId="0" applyFont="1" applyFill="1" applyBorder="1" applyAlignment="1">
      <alignment horizontal="left" wrapText="1" shrinkToFit="1"/>
    </xf>
    <xf numFmtId="0" fontId="37" fillId="25" borderId="10" xfId="0" applyFont="1" applyFill="1" applyBorder="1" applyAlignment="1">
      <alignment horizontal="left" wrapText="1"/>
    </xf>
    <xf numFmtId="0" fontId="54" fillId="25" borderId="10" xfId="0" applyFont="1" applyFill="1" applyBorder="1" applyAlignment="1">
      <alignment horizontal="left" wrapText="1"/>
    </xf>
    <xf numFmtId="0" fontId="37" fillId="25" borderId="19" xfId="0" applyFont="1" applyFill="1" applyBorder="1" applyAlignment="1">
      <alignment horizontal="center" wrapText="1" shrinkToFit="1"/>
    </xf>
    <xf numFmtId="0" fontId="37" fillId="25" borderId="19" xfId="0" applyFont="1" applyFill="1" applyBorder="1" applyAlignment="1">
      <alignment horizontal="right" wrapText="1" shrinkToFit="1"/>
    </xf>
    <xf numFmtId="0" fontId="37" fillId="25" borderId="19" xfId="0" applyFont="1" applyFill="1" applyBorder="1" applyAlignment="1">
      <alignment horizontal="left" wrapText="1"/>
    </xf>
    <xf numFmtId="4" fontId="37" fillId="25" borderId="19" xfId="0" applyNumberFormat="1" applyFont="1" applyFill="1" applyBorder="1" applyAlignment="1">
      <alignment horizontal="right" wrapText="1" shrinkToFit="1"/>
    </xf>
    <xf numFmtId="164" fontId="37" fillId="25" borderId="19" xfId="0" applyNumberFormat="1" applyFont="1" applyFill="1" applyBorder="1" applyAlignment="1">
      <alignment horizontal="center" wrapText="1" shrinkToFit="1"/>
    </xf>
    <xf numFmtId="0" fontId="0" fillId="31" borderId="10" xfId="0" applyFont="1" applyFill="1" applyBorder="1" applyAlignment="1">
      <alignment shrinkToFit="1"/>
    </xf>
    <xf numFmtId="0" fontId="0" fillId="31" borderId="10" xfId="0" applyFill="1" applyBorder="1" applyAlignment="1">
      <alignment shrinkToFit="1"/>
    </xf>
    <xf numFmtId="0" fontId="0" fillId="31" borderId="10" xfId="0" applyFill="1" applyBorder="1" applyAlignment="1">
      <alignment horizontal="right" shrinkToFit="1"/>
    </xf>
    <xf numFmtId="0" fontId="0" fillId="31" borderId="10" xfId="0" applyFill="1" applyBorder="1" applyAlignment="1">
      <alignment horizontal="center" shrinkToFit="1"/>
    </xf>
    <xf numFmtId="4" fontId="52" fillId="31" borderId="10" xfId="0" applyNumberFormat="1" applyFont="1" applyFill="1" applyBorder="1" applyAlignment="1">
      <alignment horizontal="right" shrinkToFit="1"/>
    </xf>
    <xf numFmtId="164" fontId="0" fillId="31" borderId="10" xfId="0" applyNumberFormat="1" applyFill="1" applyBorder="1" applyAlignment="1">
      <alignment horizontal="center" shrinkToFit="1"/>
    </xf>
    <xf numFmtId="0" fontId="0" fillId="31" borderId="10" xfId="0" applyFont="1" applyFill="1" applyBorder="1" applyAlignment="1">
      <alignment horizontal="center" shrinkToFit="1"/>
    </xf>
    <xf numFmtId="3" fontId="37" fillId="25" borderId="10" xfId="0" applyNumberFormat="1" applyFont="1" applyFill="1" applyBorder="1" applyAlignment="1">
      <alignment horizontal="center" wrapText="1" shrinkToFit="1"/>
    </xf>
    <xf numFmtId="0" fontId="52" fillId="31" borderId="10" xfId="50" applyNumberFormat="1" applyFont="1" applyFill="1" applyBorder="1" applyAlignment="1">
      <alignment horizontal="center" wrapText="1"/>
    </xf>
    <xf numFmtId="0" fontId="37" fillId="31" borderId="10" xfId="0" applyFont="1" applyFill="1" applyBorder="1" applyAlignment="1">
      <alignment horizontal="center" shrinkToFit="1"/>
    </xf>
    <xf numFmtId="4" fontId="37" fillId="31" borderId="10" xfId="0" applyNumberFormat="1" applyFont="1" applyFill="1" applyBorder="1" applyAlignment="1">
      <alignment horizontal="right" shrinkToFit="1"/>
    </xf>
    <xf numFmtId="0" fontId="37" fillId="25" borderId="10" xfId="0" applyFont="1" applyFill="1" applyBorder="1" applyAlignment="1"/>
    <xf numFmtId="0" fontId="37" fillId="25" borderId="10" xfId="50" applyNumberFormat="1" applyFont="1" applyFill="1" applyBorder="1" applyAlignment="1">
      <alignment wrapText="1"/>
    </xf>
    <xf numFmtId="49" fontId="37" fillId="25" borderId="10" xfId="0" applyNumberFormat="1" applyFont="1" applyFill="1" applyBorder="1" applyAlignment="1">
      <alignment horizontal="center" wrapText="1" shrinkToFit="1"/>
    </xf>
    <xf numFmtId="17" fontId="37" fillId="25" borderId="10" xfId="0" applyNumberFormat="1" applyFont="1" applyFill="1" applyBorder="1" applyAlignment="1">
      <alignment horizontal="center" wrapText="1" shrinkToFit="1"/>
    </xf>
    <xf numFmtId="0" fontId="52" fillId="25" borderId="0" xfId="0" applyFont="1" applyFill="1" applyBorder="1" applyAlignment="1">
      <alignment horizontal="center" shrinkToFit="1"/>
    </xf>
    <xf numFmtId="0" fontId="52" fillId="25" borderId="0" xfId="0" applyFont="1" applyFill="1" applyAlignment="1">
      <alignment horizontal="center" shrinkToFit="1"/>
    </xf>
    <xf numFmtId="0" fontId="37" fillId="31" borderId="10" xfId="0" applyFont="1" applyFill="1" applyBorder="1" applyAlignment="1">
      <alignment horizontal="left" wrapText="1" shrinkToFit="1"/>
    </xf>
    <xf numFmtId="0" fontId="37" fillId="31" borderId="10" xfId="0" applyNumberFormat="1" applyFont="1" applyFill="1" applyBorder="1" applyAlignment="1">
      <alignment horizontal="center" wrapText="1" shrinkToFit="1"/>
    </xf>
    <xf numFmtId="3" fontId="37" fillId="31" borderId="10" xfId="0" applyNumberFormat="1" applyFont="1" applyFill="1" applyBorder="1" applyAlignment="1">
      <alignment horizontal="center" wrapText="1" shrinkToFit="1"/>
    </xf>
    <xf numFmtId="0" fontId="52" fillId="31" borderId="10" xfId="0" applyNumberFormat="1" applyFont="1" applyFill="1" applyBorder="1" applyAlignment="1">
      <alignment horizontal="center" wrapText="1" shrinkToFit="1"/>
    </xf>
    <xf numFmtId="0" fontId="36" fillId="31" borderId="10" xfId="0" applyFont="1" applyFill="1" applyBorder="1" applyAlignment="1">
      <alignment vertical="center" wrapText="1" shrinkToFit="1"/>
    </xf>
    <xf numFmtId="0" fontId="55" fillId="31" borderId="10" xfId="0" applyFont="1" applyFill="1" applyBorder="1" applyAlignment="1">
      <alignment horizontal="center" vertical="center" wrapText="1" shrinkToFit="1"/>
    </xf>
    <xf numFmtId="0" fontId="55" fillId="31" borderId="10" xfId="0" applyFont="1" applyFill="1" applyBorder="1" applyAlignment="1">
      <alignment horizontal="right" vertical="center" wrapText="1" shrinkToFit="1"/>
    </xf>
    <xf numFmtId="4" fontId="55" fillId="31" borderId="10" xfId="0" applyNumberFormat="1" applyFont="1" applyFill="1" applyBorder="1" applyAlignment="1">
      <alignment horizontal="right" vertical="center" wrapText="1" shrinkToFit="1"/>
    </xf>
    <xf numFmtId="164" fontId="55" fillId="31" borderId="10" xfId="0" applyNumberFormat="1" applyFont="1" applyFill="1" applyBorder="1" applyAlignment="1">
      <alignment horizontal="center" vertical="center" wrapText="1" shrinkToFit="1"/>
    </xf>
    <xf numFmtId="0" fontId="36" fillId="31" borderId="10" xfId="0" applyFont="1" applyFill="1" applyBorder="1" applyAlignment="1">
      <alignment horizontal="center" vertical="center" wrapText="1" shrinkToFit="1"/>
    </xf>
    <xf numFmtId="49" fontId="37" fillId="31" borderId="10" xfId="0" applyNumberFormat="1" applyFont="1" applyFill="1" applyBorder="1" applyAlignment="1">
      <alignment horizontal="center" vertical="center" wrapText="1" shrinkToFit="1"/>
    </xf>
    <xf numFmtId="0" fontId="37" fillId="25" borderId="10" xfId="0" applyFont="1" applyFill="1" applyBorder="1" applyAlignment="1">
      <alignment vertical="center" wrapText="1" shrinkToFit="1"/>
    </xf>
    <xf numFmtId="0" fontId="0" fillId="25" borderId="0" xfId="0" applyFill="1" applyAlignment="1">
      <alignment horizontal="center" vertical="center"/>
    </xf>
    <xf numFmtId="0" fontId="37" fillId="0" borderId="10" xfId="0" applyFont="1" applyFill="1" applyBorder="1" applyAlignment="1">
      <alignment horizontal="right" wrapText="1" shrinkToFit="1"/>
    </xf>
    <xf numFmtId="0" fontId="37" fillId="0" borderId="10" xfId="0" applyFont="1" applyFill="1" applyBorder="1" applyAlignment="1">
      <alignment horizontal="left" wrapText="1" shrinkToFit="1"/>
    </xf>
    <xf numFmtId="49" fontId="37" fillId="25" borderId="10" xfId="0" applyNumberFormat="1" applyFont="1" applyFill="1" applyBorder="1" applyAlignment="1">
      <alignment horizontal="center" vertical="center" wrapText="1" shrinkToFit="1"/>
    </xf>
    <xf numFmtId="0" fontId="37" fillId="25" borderId="16" xfId="0" applyFont="1" applyFill="1" applyBorder="1" applyAlignment="1">
      <alignment horizontal="center" wrapText="1" shrinkToFit="1"/>
    </xf>
    <xf numFmtId="2" fontId="37" fillId="25" borderId="10" xfId="0" applyNumberFormat="1" applyFont="1" applyFill="1" applyBorder="1" applyAlignment="1"/>
    <xf numFmtId="0" fontId="0" fillId="25" borderId="0" xfId="0" applyFill="1" applyBorder="1" applyAlignment="1">
      <alignment horizontal="center" vertical="center" wrapText="1" shrinkToFit="1"/>
    </xf>
    <xf numFmtId="14" fontId="37" fillId="25" borderId="0" xfId="0" applyNumberFormat="1" applyFont="1" applyFill="1" applyBorder="1" applyAlignment="1">
      <alignment horizontal="center" vertical="center" wrapText="1" shrinkToFit="1"/>
    </xf>
    <xf numFmtId="4" fontId="37" fillId="25" borderId="0" xfId="0" applyNumberFormat="1" applyFont="1" applyFill="1" applyBorder="1" applyAlignment="1">
      <alignment horizontal="center" vertical="center" wrapText="1"/>
    </xf>
    <xf numFmtId="2" fontId="0" fillId="25" borderId="0" xfId="0" applyNumberFormat="1" applyFill="1" applyBorder="1" applyAlignment="1">
      <alignment horizontal="center" vertical="center" wrapText="1" shrinkToFit="1"/>
    </xf>
    <xf numFmtId="0" fontId="37" fillId="25" borderId="0" xfId="0" applyFont="1" applyFill="1" applyBorder="1" applyAlignment="1">
      <alignment horizontal="center" vertical="center" wrapText="1"/>
    </xf>
    <xf numFmtId="14" fontId="37" fillId="25" borderId="0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 wrapText="1"/>
    </xf>
    <xf numFmtId="49" fontId="37" fillId="25" borderId="0" xfId="0" applyNumberFormat="1" applyFont="1" applyFill="1" applyBorder="1" applyAlignment="1">
      <alignment horizontal="center" wrapText="1" shrinkToFit="1"/>
    </xf>
    <xf numFmtId="0" fontId="37" fillId="31" borderId="16" xfId="0" applyFont="1" applyFill="1" applyBorder="1" applyAlignment="1">
      <alignment horizontal="center" wrapText="1" shrinkToFit="1"/>
    </xf>
    <xf numFmtId="0" fontId="37" fillId="0" borderId="10" xfId="0" applyFont="1" applyFill="1" applyBorder="1" applyAlignment="1">
      <alignment vertical="center" wrapText="1" shrinkToFit="1"/>
    </xf>
    <xf numFmtId="164" fontId="37" fillId="25" borderId="10" xfId="0" applyNumberFormat="1" applyFont="1" applyFill="1" applyBorder="1" applyAlignment="1">
      <alignment horizontal="center" vertical="center" wrapText="1" shrinkToFit="1"/>
    </xf>
    <xf numFmtId="0" fontId="32" fillId="25" borderId="0" xfId="0" applyFont="1" applyFill="1" applyAlignment="1">
      <alignment horizontal="center" vertical="center"/>
    </xf>
    <xf numFmtId="0" fontId="37" fillId="25" borderId="10" xfId="0" applyNumberFormat="1" applyFont="1" applyFill="1" applyBorder="1" applyAlignment="1">
      <alignment horizontal="center" wrapText="1" shrinkToFit="1"/>
    </xf>
    <xf numFmtId="0" fontId="52" fillId="31" borderId="10" xfId="0" applyFont="1" applyFill="1" applyBorder="1" applyAlignment="1">
      <alignment wrapText="1" shrinkToFit="1"/>
    </xf>
    <xf numFmtId="2" fontId="52" fillId="31" borderId="10" xfId="0" applyNumberFormat="1" applyFont="1" applyFill="1" applyBorder="1" applyAlignment="1">
      <alignment horizontal="center" wrapText="1" shrinkToFit="1"/>
    </xf>
    <xf numFmtId="0" fontId="52" fillId="31" borderId="10" xfId="0" applyNumberFormat="1" applyFont="1" applyFill="1" applyBorder="1" applyAlignment="1">
      <alignment wrapText="1" shrinkToFit="1"/>
    </xf>
    <xf numFmtId="3" fontId="52" fillId="31" borderId="10" xfId="0" applyNumberFormat="1" applyFont="1" applyFill="1" applyBorder="1" applyAlignment="1">
      <alignment wrapText="1" shrinkToFit="1"/>
    </xf>
    <xf numFmtId="164" fontId="52" fillId="31" borderId="10" xfId="0" applyNumberFormat="1" applyFont="1" applyFill="1" applyBorder="1" applyAlignment="1">
      <alignment wrapText="1" shrinkToFit="1"/>
    </xf>
    <xf numFmtId="49" fontId="37" fillId="31" borderId="16" xfId="0" applyNumberFormat="1" applyFont="1" applyFill="1" applyBorder="1" applyAlignment="1">
      <alignment horizontal="center" wrapText="1" shrinkToFit="1"/>
    </xf>
    <xf numFmtId="3" fontId="52" fillId="31" borderId="10" xfId="0" applyNumberFormat="1" applyFont="1" applyFill="1" applyBorder="1" applyAlignment="1">
      <alignment horizontal="center" wrapText="1" shrinkToFit="1"/>
    </xf>
    <xf numFmtId="0" fontId="52" fillId="31" borderId="16" xfId="0" applyFont="1" applyFill="1" applyBorder="1" applyAlignment="1">
      <alignment horizontal="center" wrapText="1" shrinkToFit="1"/>
    </xf>
    <xf numFmtId="14" fontId="37" fillId="25" borderId="10" xfId="0" applyNumberFormat="1" applyFont="1" applyFill="1" applyBorder="1" applyAlignment="1">
      <alignment horizontal="center"/>
    </xf>
    <xf numFmtId="4" fontId="37" fillId="25" borderId="10" xfId="45" applyNumberFormat="1" applyFont="1" applyFill="1" applyBorder="1" applyAlignment="1">
      <alignment wrapText="1"/>
    </xf>
    <xf numFmtId="0" fontId="0" fillId="25" borderId="0" xfId="0" applyFill="1" applyAlignment="1"/>
    <xf numFmtId="0" fontId="37" fillId="25" borderId="19" xfId="0" applyFont="1" applyFill="1" applyBorder="1" applyAlignment="1">
      <alignment wrapText="1" shrinkToFit="1"/>
    </xf>
    <xf numFmtId="49" fontId="37" fillId="25" borderId="19" xfId="0" applyNumberFormat="1" applyFont="1" applyFill="1" applyBorder="1" applyAlignment="1">
      <alignment horizontal="center" vertical="center" wrapText="1" shrinkToFit="1"/>
    </xf>
    <xf numFmtId="3" fontId="37" fillId="25" borderId="19" xfId="0" applyNumberFormat="1" applyFont="1" applyFill="1" applyBorder="1" applyAlignment="1">
      <alignment horizontal="center" wrapText="1" shrinkToFit="1"/>
    </xf>
    <xf numFmtId="4" fontId="37" fillId="25" borderId="19" xfId="0" applyNumberFormat="1" applyFont="1" applyFill="1" applyBorder="1" applyAlignment="1">
      <alignment horizontal="right"/>
    </xf>
    <xf numFmtId="164" fontId="37" fillId="25" borderId="19" xfId="0" applyNumberFormat="1" applyFont="1" applyFill="1" applyBorder="1" applyAlignment="1">
      <alignment horizontal="center" wrapText="1"/>
    </xf>
    <xf numFmtId="0" fontId="37" fillId="25" borderId="19" xfId="0" applyNumberFormat="1" applyFont="1" applyFill="1" applyBorder="1" applyAlignment="1">
      <alignment horizontal="center" wrapText="1" shrinkToFit="1"/>
    </xf>
    <xf numFmtId="4" fontId="37" fillId="25" borderId="10" xfId="0" applyNumberFormat="1" applyFont="1" applyFill="1" applyBorder="1" applyAlignment="1">
      <alignment horizontal="center" wrapText="1" shrinkToFit="1"/>
    </xf>
    <xf numFmtId="49" fontId="37" fillId="25" borderId="10" xfId="0" applyNumberFormat="1" applyFont="1" applyFill="1" applyBorder="1" applyAlignment="1">
      <alignment wrapText="1" shrinkToFit="1"/>
    </xf>
    <xf numFmtId="0" fontId="37" fillId="25" borderId="0" xfId="0" applyFont="1" applyFill="1" applyBorder="1" applyAlignment="1">
      <alignment horizontal="center" shrinkToFit="1"/>
    </xf>
    <xf numFmtId="14" fontId="37" fillId="25" borderId="0" xfId="0" applyNumberFormat="1" applyFont="1" applyFill="1" applyBorder="1" applyAlignment="1">
      <alignment shrinkToFit="1"/>
    </xf>
    <xf numFmtId="4" fontId="37" fillId="25" borderId="0" xfId="0" applyNumberFormat="1" applyFont="1" applyFill="1" applyBorder="1" applyAlignment="1">
      <alignment horizontal="right" wrapText="1" shrinkToFit="1"/>
    </xf>
    <xf numFmtId="2" fontId="37" fillId="25" borderId="0" xfId="0" applyNumberFormat="1" applyFont="1" applyFill="1" applyBorder="1" applyAlignment="1">
      <alignment horizontal="center" vertical="center" wrapText="1" shrinkToFit="1"/>
    </xf>
    <xf numFmtId="0" fontId="37" fillId="25" borderId="0" xfId="0" applyFont="1" applyFill="1" applyBorder="1" applyAlignment="1">
      <alignment wrapText="1" shrinkToFit="1"/>
    </xf>
    <xf numFmtId="0" fontId="37" fillId="25" borderId="0" xfId="0" applyFont="1" applyFill="1" applyBorder="1" applyAlignment="1">
      <alignment horizontal="center" wrapText="1" shrinkToFit="1"/>
    </xf>
    <xf numFmtId="0" fontId="37" fillId="25" borderId="0" xfId="0" applyFont="1" applyFill="1" applyBorder="1" applyAlignment="1">
      <alignment shrinkToFit="1"/>
    </xf>
    <xf numFmtId="0" fontId="37" fillId="25" borderId="13" xfId="0" applyFont="1" applyFill="1" applyBorder="1" applyAlignment="1">
      <alignment wrapText="1" shrinkToFit="1"/>
    </xf>
    <xf numFmtId="0" fontId="37" fillId="25" borderId="13" xfId="0" applyFont="1" applyFill="1" applyBorder="1" applyAlignment="1">
      <alignment horizontal="center" wrapText="1" shrinkToFit="1"/>
    </xf>
    <xf numFmtId="0" fontId="37" fillId="25" borderId="13" xfId="0" applyFont="1" applyFill="1" applyBorder="1" applyAlignment="1">
      <alignment horizontal="right" wrapText="1" shrinkToFit="1"/>
    </xf>
    <xf numFmtId="0" fontId="37" fillId="25" borderId="13" xfId="0" applyFont="1" applyFill="1" applyBorder="1" applyAlignment="1">
      <alignment horizontal="left" wrapText="1" shrinkToFit="1"/>
    </xf>
    <xf numFmtId="49" fontId="37" fillId="25" borderId="13" xfId="0" applyNumberFormat="1" applyFont="1" applyFill="1" applyBorder="1" applyAlignment="1">
      <alignment horizontal="center" vertical="center" wrapText="1" shrinkToFit="1"/>
    </xf>
    <xf numFmtId="0" fontId="37" fillId="25" borderId="13" xfId="0" applyNumberFormat="1" applyFont="1" applyFill="1" applyBorder="1" applyAlignment="1">
      <alignment horizontal="center" wrapText="1" shrinkToFit="1"/>
    </xf>
    <xf numFmtId="3" fontId="37" fillId="25" borderId="13" xfId="0" applyNumberFormat="1" applyFont="1" applyFill="1" applyBorder="1" applyAlignment="1">
      <alignment horizontal="center" wrapText="1" shrinkToFit="1"/>
    </xf>
    <xf numFmtId="4" fontId="37" fillId="25" borderId="13" xfId="0" applyNumberFormat="1" applyFont="1" applyFill="1" applyBorder="1" applyAlignment="1">
      <alignment horizontal="right" wrapText="1" shrinkToFit="1"/>
    </xf>
    <xf numFmtId="164" fontId="37" fillId="25" borderId="13" xfId="0" applyNumberFormat="1" applyFont="1" applyFill="1" applyBorder="1" applyAlignment="1">
      <alignment horizontal="center" wrapText="1" shrinkToFit="1"/>
    </xf>
    <xf numFmtId="164" fontId="32" fillId="25" borderId="13" xfId="0" applyNumberFormat="1" applyFont="1" applyFill="1" applyBorder="1" applyAlignment="1">
      <alignment horizontal="center" vertical="center" wrapText="1" shrinkToFit="1"/>
    </xf>
    <xf numFmtId="0" fontId="37" fillId="25" borderId="13" xfId="0" applyFont="1" applyFill="1" applyBorder="1" applyAlignment="1">
      <alignment horizontal="left" wrapText="1"/>
    </xf>
    <xf numFmtId="4" fontId="37" fillId="25" borderId="0" xfId="0" applyNumberFormat="1" applyFont="1" applyFill="1"/>
    <xf numFmtId="14" fontId="37" fillId="25" borderId="10" xfId="0" applyNumberFormat="1" applyFont="1" applyFill="1" applyBorder="1" applyAlignment="1">
      <alignment horizontal="center" wrapText="1"/>
    </xf>
    <xf numFmtId="14" fontId="37" fillId="25" borderId="0" xfId="0" applyNumberFormat="1" applyFont="1" applyFill="1" applyBorder="1" applyAlignment="1">
      <alignment wrapText="1" shrinkToFit="1"/>
    </xf>
    <xf numFmtId="168" fontId="37" fillId="25" borderId="0" xfId="0" applyNumberFormat="1" applyFont="1" applyFill="1" applyBorder="1" applyAlignment="1">
      <alignment wrapText="1" shrinkToFit="1"/>
    </xf>
    <xf numFmtId="2" fontId="0" fillId="25" borderId="0" xfId="0" applyNumberFormat="1" applyFont="1" applyFill="1" applyBorder="1" applyAlignment="1">
      <alignment horizontal="center" vertical="center" wrapText="1" shrinkToFit="1"/>
    </xf>
    <xf numFmtId="0" fontId="52" fillId="25" borderId="0" xfId="0" applyFont="1" applyFill="1" applyBorder="1" applyAlignment="1">
      <alignment shrinkToFit="1"/>
    </xf>
    <xf numFmtId="2" fontId="37" fillId="25" borderId="0" xfId="0" applyNumberFormat="1" applyFont="1" applyFill="1" applyBorder="1" applyAlignment="1">
      <alignment horizontal="center" wrapText="1" shrinkToFit="1"/>
    </xf>
    <xf numFmtId="0" fontId="52" fillId="25" borderId="0" xfId="0" applyFont="1" applyFill="1" applyAlignment="1">
      <alignment shrinkToFit="1"/>
    </xf>
    <xf numFmtId="49" fontId="24" fillId="31" borderId="10" xfId="0" applyNumberFormat="1" applyFont="1" applyFill="1" applyBorder="1" applyAlignment="1">
      <alignment horizontal="center" vertical="center" wrapText="1" shrinkToFit="1"/>
    </xf>
    <xf numFmtId="164" fontId="32" fillId="31" borderId="10" xfId="0" applyNumberFormat="1" applyFont="1" applyFill="1" applyBorder="1" applyAlignment="1">
      <alignment horizontal="center" vertical="center" wrapText="1" shrinkToFit="1"/>
    </xf>
    <xf numFmtId="164" fontId="37" fillId="31" borderId="10" xfId="0" applyNumberFormat="1" applyFont="1" applyFill="1" applyBorder="1" applyAlignment="1">
      <alignment horizontal="center" vertical="center" wrapText="1" shrinkToFit="1"/>
    </xf>
    <xf numFmtId="0" fontId="37" fillId="25" borderId="10" xfId="0" applyFont="1" applyFill="1" applyBorder="1" applyAlignment="1">
      <alignment horizontal="left" vertical="center" wrapText="1"/>
    </xf>
    <xf numFmtId="0" fontId="37" fillId="32" borderId="15" xfId="0" applyFont="1" applyFill="1" applyBorder="1" applyAlignment="1">
      <alignment horizontal="center" wrapText="1" shrinkToFit="1"/>
    </xf>
    <xf numFmtId="0" fontId="37" fillId="25" borderId="19" xfId="50" applyNumberFormat="1" applyFont="1" applyFill="1" applyBorder="1" applyAlignment="1">
      <alignment wrapText="1"/>
    </xf>
    <xf numFmtId="2" fontId="37" fillId="25" borderId="19" xfId="0" applyNumberFormat="1" applyFont="1" applyFill="1" applyBorder="1" applyAlignment="1">
      <alignment horizontal="center" wrapText="1" shrinkToFit="1"/>
    </xf>
    <xf numFmtId="0" fontId="37" fillId="25" borderId="19" xfId="0" applyFont="1" applyFill="1" applyBorder="1" applyAlignment="1">
      <alignment horizontal="center" shrinkToFit="1"/>
    </xf>
    <xf numFmtId="4" fontId="37" fillId="25" borderId="19" xfId="0" applyNumberFormat="1" applyFont="1" applyFill="1" applyBorder="1" applyAlignment="1">
      <alignment horizontal="right" shrinkToFit="1"/>
    </xf>
    <xf numFmtId="0" fontId="37" fillId="31" borderId="10" xfId="0" applyFont="1" applyFill="1" applyBorder="1" applyAlignment="1">
      <alignment vertical="center" wrapText="1" shrinkToFit="1"/>
    </xf>
    <xf numFmtId="0" fontId="37" fillId="31" borderId="10" xfId="0" applyFont="1" applyFill="1" applyBorder="1" applyAlignment="1">
      <alignment shrinkToFit="1"/>
    </xf>
    <xf numFmtId="4" fontId="52" fillId="31" borderId="10" xfId="0" applyNumberFormat="1" applyFont="1" applyFill="1" applyBorder="1" applyAlignment="1">
      <alignment shrinkToFit="1"/>
    </xf>
    <xf numFmtId="164" fontId="37" fillId="31" borderId="10" xfId="0" applyNumberFormat="1" applyFont="1" applyFill="1" applyBorder="1" applyAlignment="1">
      <alignment shrinkToFit="1"/>
    </xf>
    <xf numFmtId="0" fontId="52" fillId="31" borderId="10" xfId="0" applyFont="1" applyFill="1" applyBorder="1" applyAlignment="1">
      <alignment horizontal="center" vertical="center" shrinkToFit="1"/>
    </xf>
    <xf numFmtId="4" fontId="37" fillId="31" borderId="10" xfId="0" applyNumberFormat="1" applyFont="1" applyFill="1" applyBorder="1" applyAlignment="1">
      <alignment shrinkToFit="1"/>
    </xf>
    <xf numFmtId="0" fontId="37" fillId="32" borderId="15" xfId="0" applyFont="1" applyFill="1" applyBorder="1" applyAlignment="1">
      <alignment horizontal="right" wrapText="1" shrinkToFit="1"/>
    </xf>
    <xf numFmtId="0" fontId="37" fillId="25" borderId="15" xfId="0" applyFont="1" applyFill="1" applyBorder="1" applyAlignment="1">
      <alignment wrapText="1"/>
    </xf>
    <xf numFmtId="49" fontId="37" fillId="32" borderId="15" xfId="0" applyNumberFormat="1" applyFont="1" applyFill="1" applyBorder="1" applyAlignment="1">
      <alignment horizontal="center" vertical="center" wrapText="1" shrinkToFit="1"/>
    </xf>
    <xf numFmtId="0" fontId="37" fillId="25" borderId="15" xfId="0" applyFont="1" applyFill="1" applyBorder="1" applyAlignment="1">
      <alignment horizontal="center" wrapText="1" shrinkToFit="1"/>
    </xf>
    <xf numFmtId="4" fontId="37" fillId="32" borderId="15" xfId="0" applyNumberFormat="1" applyFont="1" applyFill="1" applyBorder="1" applyAlignment="1">
      <alignment horizontal="right" wrapText="1" shrinkToFit="1"/>
    </xf>
    <xf numFmtId="164" fontId="37" fillId="32" borderId="15" xfId="0" applyNumberFormat="1" applyFont="1" applyFill="1" applyBorder="1" applyAlignment="1">
      <alignment horizontal="center" vertical="center" wrapText="1" shrinkToFit="1"/>
    </xf>
    <xf numFmtId="0" fontId="43" fillId="25" borderId="0" xfId="0" applyFont="1" applyFill="1" applyBorder="1" applyAlignment="1">
      <alignment horizontal="center" vertical="center" wrapText="1"/>
    </xf>
    <xf numFmtId="0" fontId="56" fillId="25" borderId="0" xfId="0" applyFont="1" applyFill="1" applyBorder="1" applyAlignment="1">
      <alignment horizontal="center" vertical="center" wrapText="1"/>
    </xf>
    <xf numFmtId="4" fontId="52" fillId="25" borderId="0" xfId="0" applyNumberFormat="1" applyFont="1" applyFill="1" applyBorder="1" applyAlignment="1">
      <alignment horizontal="center" wrapText="1"/>
    </xf>
    <xf numFmtId="0" fontId="56" fillId="25" borderId="0" xfId="0" applyFont="1" applyFill="1" applyBorder="1" applyAlignment="1">
      <alignment horizontal="center" vertical="center"/>
    </xf>
    <xf numFmtId="0" fontId="41" fillId="25" borderId="0" xfId="0" applyFont="1" applyFill="1" applyBorder="1" applyAlignment="1">
      <alignment horizontal="center" vertical="center" wrapText="1"/>
    </xf>
    <xf numFmtId="49" fontId="37" fillId="32" borderId="0" xfId="0" applyNumberFormat="1" applyFont="1" applyFill="1" applyBorder="1" applyAlignment="1">
      <alignment horizontal="center" wrapText="1" shrinkToFit="1"/>
    </xf>
    <xf numFmtId="0" fontId="37" fillId="25" borderId="10" xfId="0" applyFont="1" applyFill="1" applyBorder="1" applyAlignment="1">
      <alignment shrinkToFit="1"/>
    </xf>
    <xf numFmtId="4" fontId="37" fillId="25" borderId="10" xfId="0" applyNumberFormat="1" applyFont="1" applyFill="1" applyBorder="1" applyAlignment="1">
      <alignment shrinkToFit="1"/>
    </xf>
    <xf numFmtId="164" fontId="37" fillId="25" borderId="10" xfId="0" applyNumberFormat="1" applyFont="1" applyFill="1" applyBorder="1" applyAlignment="1">
      <alignment horizontal="center" vertical="center" shrinkToFit="1"/>
    </xf>
    <xf numFmtId="49" fontId="37" fillId="25" borderId="10" xfId="0" applyNumberFormat="1" applyFont="1" applyFill="1" applyBorder="1" applyAlignment="1">
      <alignment shrinkToFit="1"/>
    </xf>
    <xf numFmtId="164" fontId="37" fillId="25" borderId="10" xfId="0" applyNumberFormat="1" applyFont="1" applyFill="1" applyBorder="1" applyAlignment="1">
      <alignment horizontal="center" shrinkToFit="1"/>
    </xf>
    <xf numFmtId="49" fontId="37" fillId="25" borderId="10" xfId="0" applyNumberFormat="1" applyFont="1" applyFill="1" applyBorder="1" applyAlignment="1">
      <alignment horizontal="center" shrinkToFit="1"/>
    </xf>
    <xf numFmtId="0" fontId="37" fillId="25" borderId="10" xfId="0" quotePrefix="1" applyFont="1" applyFill="1" applyBorder="1" applyAlignment="1">
      <alignment horizontal="left" shrinkToFit="1"/>
    </xf>
    <xf numFmtId="0" fontId="52" fillId="31" borderId="10" xfId="0" applyFont="1" applyFill="1" applyBorder="1" applyAlignment="1">
      <alignment shrinkToFit="1"/>
    </xf>
    <xf numFmtId="0" fontId="37" fillId="30" borderId="16" xfId="0" applyFont="1" applyFill="1" applyBorder="1" applyAlignment="1">
      <alignment shrinkToFit="1"/>
    </xf>
    <xf numFmtId="0" fontId="37" fillId="30" borderId="17" xfId="0" applyFont="1" applyFill="1" applyBorder="1" applyAlignment="1">
      <alignment shrinkToFit="1"/>
    </xf>
    <xf numFmtId="0" fontId="52" fillId="30" borderId="17" xfId="0" applyFont="1" applyFill="1" applyBorder="1" applyAlignment="1">
      <alignment shrinkToFit="1"/>
    </xf>
    <xf numFmtId="4" fontId="52" fillId="30" borderId="17" xfId="0" applyNumberFormat="1" applyFont="1" applyFill="1" applyBorder="1" applyAlignment="1">
      <alignment shrinkToFit="1"/>
    </xf>
    <xf numFmtId="164" fontId="37" fillId="30" borderId="17" xfId="0" applyNumberFormat="1" applyFont="1" applyFill="1" applyBorder="1" applyAlignment="1">
      <alignment shrinkToFit="1"/>
    </xf>
    <xf numFmtId="0" fontId="37" fillId="31" borderId="21" xfId="0" applyFont="1" applyFill="1" applyBorder="1" applyAlignment="1">
      <alignment wrapText="1" shrinkToFit="1"/>
    </xf>
    <xf numFmtId="0" fontId="52" fillId="31" borderId="12" xfId="0" applyFont="1" applyFill="1" applyBorder="1" applyAlignment="1">
      <alignment horizontal="center" wrapText="1" shrinkToFit="1"/>
    </xf>
    <xf numFmtId="0" fontId="52" fillId="31" borderId="12" xfId="0" applyFont="1" applyFill="1" applyBorder="1" applyAlignment="1">
      <alignment horizontal="right" wrapText="1" shrinkToFit="1"/>
    </xf>
    <xf numFmtId="4" fontId="52" fillId="31" borderId="12" xfId="0" applyNumberFormat="1" applyFont="1" applyFill="1" applyBorder="1" applyAlignment="1">
      <alignment horizontal="right" wrapText="1" shrinkToFit="1"/>
    </xf>
    <xf numFmtId="164" fontId="52" fillId="31" borderId="12" xfId="0" applyNumberFormat="1" applyFont="1" applyFill="1" applyBorder="1" applyAlignment="1">
      <alignment horizontal="center" wrapText="1" shrinkToFit="1"/>
    </xf>
    <xf numFmtId="0" fontId="37" fillId="31" borderId="12" xfId="0" applyFont="1" applyFill="1" applyBorder="1" applyAlignment="1">
      <alignment horizontal="center" wrapText="1" shrinkToFit="1"/>
    </xf>
    <xf numFmtId="0" fontId="37" fillId="25" borderId="19" xfId="0" applyFont="1" applyFill="1" applyBorder="1" applyAlignment="1">
      <alignment vertical="center" wrapText="1" shrinkToFit="1"/>
    </xf>
    <xf numFmtId="0" fontId="37" fillId="25" borderId="19" xfId="0" applyFont="1" applyFill="1" applyBorder="1" applyAlignment="1">
      <alignment horizontal="left" vertical="center" wrapText="1"/>
    </xf>
    <xf numFmtId="2" fontId="37" fillId="25" borderId="10" xfId="0" applyNumberFormat="1" applyFont="1" applyFill="1" applyBorder="1" applyAlignment="1">
      <alignment wrapText="1" shrinkToFit="1"/>
    </xf>
    <xf numFmtId="4" fontId="37" fillId="25" borderId="10" xfId="0" applyNumberFormat="1" applyFont="1" applyFill="1" applyBorder="1" applyAlignment="1">
      <alignment wrapText="1" shrinkToFit="1"/>
    </xf>
    <xf numFmtId="0" fontId="0" fillId="25" borderId="0" xfId="0" applyFont="1" applyFill="1" applyBorder="1" applyAlignment="1">
      <alignment shrinkToFit="1"/>
    </xf>
    <xf numFmtId="0" fontId="37" fillId="25" borderId="13" xfId="0" applyFont="1" applyFill="1" applyBorder="1" applyAlignment="1">
      <alignment vertical="center" wrapText="1" shrinkToFit="1"/>
    </xf>
    <xf numFmtId="0" fontId="37" fillId="25" borderId="13" xfId="50" applyNumberFormat="1" applyFont="1" applyFill="1" applyBorder="1" applyAlignment="1">
      <alignment wrapText="1"/>
    </xf>
    <xf numFmtId="2" fontId="37" fillId="25" borderId="13" xfId="0" applyNumberFormat="1" applyFont="1" applyFill="1" applyBorder="1" applyAlignment="1">
      <alignment horizontal="center" wrapText="1" shrinkToFit="1"/>
    </xf>
    <xf numFmtId="0" fontId="37" fillId="25" borderId="13" xfId="0" applyFont="1" applyFill="1" applyBorder="1" applyAlignment="1">
      <alignment horizontal="center" shrinkToFit="1"/>
    </xf>
    <xf numFmtId="4" fontId="37" fillId="25" borderId="13" xfId="0" applyNumberFormat="1" applyFont="1" applyFill="1" applyBorder="1" applyAlignment="1">
      <alignment horizontal="right" shrinkToFit="1"/>
    </xf>
    <xf numFmtId="0" fontId="37" fillId="25" borderId="10" xfId="50" applyNumberFormat="1" applyFont="1" applyFill="1" applyBorder="1" applyAlignment="1">
      <alignment horizontal="left" wrapText="1"/>
    </xf>
    <xf numFmtId="164" fontId="37" fillId="0" borderId="10" xfId="0" applyNumberFormat="1" applyFont="1" applyFill="1" applyBorder="1" applyAlignment="1">
      <alignment horizontal="center" vertical="center" wrapText="1" shrinkToFit="1"/>
    </xf>
    <xf numFmtId="2" fontId="37" fillId="31" borderId="10" xfId="0" applyNumberFormat="1" applyFont="1" applyFill="1" applyBorder="1" applyAlignment="1"/>
    <xf numFmtId="0" fontId="37" fillId="25" borderId="0" xfId="0" applyFont="1" applyFill="1" applyAlignment="1">
      <alignment wrapText="1"/>
    </xf>
    <xf numFmtId="0" fontId="37" fillId="25" borderId="16" xfId="0" applyFont="1" applyFill="1" applyBorder="1" applyAlignment="1">
      <alignment horizontal="right" wrapText="1" shrinkToFit="1"/>
    </xf>
    <xf numFmtId="0" fontId="37" fillId="25" borderId="10" xfId="0" applyFont="1" applyFill="1" applyBorder="1" applyAlignment="1">
      <alignment vertical="center" wrapText="1"/>
    </xf>
    <xf numFmtId="0" fontId="37" fillId="25" borderId="18" xfId="0" applyFont="1" applyFill="1" applyBorder="1" applyAlignment="1">
      <alignment horizontal="center" wrapText="1" shrinkToFit="1"/>
    </xf>
    <xf numFmtId="0" fontId="37" fillId="25" borderId="0" xfId="0" applyFont="1" applyFill="1"/>
    <xf numFmtId="4" fontId="37" fillId="31" borderId="10" xfId="0" applyNumberFormat="1" applyFont="1" applyFill="1" applyBorder="1" applyAlignment="1">
      <alignment horizontal="right" wrapText="1" shrinkToFit="1"/>
    </xf>
    <xf numFmtId="0" fontId="37" fillId="32" borderId="15" xfId="0" applyFont="1" applyFill="1" applyBorder="1" applyAlignment="1">
      <alignment horizontal="left" wrapText="1" shrinkToFit="1"/>
    </xf>
    <xf numFmtId="4" fontId="20" fillId="31" borderId="0" xfId="0" applyNumberFormat="1" applyFont="1" applyFill="1" applyAlignment="1">
      <alignment shrinkToFit="1"/>
    </xf>
    <xf numFmtId="4" fontId="20" fillId="31" borderId="10" xfId="0" applyNumberFormat="1" applyFont="1" applyFill="1" applyBorder="1" applyAlignment="1">
      <alignment shrinkToFit="1"/>
    </xf>
    <xf numFmtId="0" fontId="37" fillId="31" borderId="10" xfId="0" applyFont="1" applyFill="1" applyBorder="1" applyAlignment="1">
      <alignment wrapText="1"/>
    </xf>
    <xf numFmtId="4" fontId="57" fillId="31" borderId="10" xfId="0" applyNumberFormat="1" applyFont="1" applyFill="1" applyBorder="1" applyAlignment="1">
      <alignment horizontal="right"/>
    </xf>
    <xf numFmtId="0" fontId="52" fillId="31" borderId="10" xfId="0" applyFont="1" applyFill="1" applyBorder="1" applyAlignment="1">
      <alignment horizontal="center" wrapText="1"/>
    </xf>
    <xf numFmtId="4" fontId="54" fillId="31" borderId="10" xfId="0" applyNumberFormat="1" applyFont="1" applyFill="1" applyBorder="1" applyAlignment="1">
      <alignment horizontal="right"/>
    </xf>
    <xf numFmtId="0" fontId="37" fillId="30" borderId="16" xfId="0" applyFont="1" applyFill="1" applyBorder="1" applyAlignment="1">
      <alignment wrapText="1" shrinkToFit="1"/>
    </xf>
    <xf numFmtId="0" fontId="52" fillId="30" borderId="17" xfId="0" applyFont="1" applyFill="1" applyBorder="1" applyAlignment="1">
      <alignment horizontal="center" wrapText="1" shrinkToFit="1"/>
    </xf>
    <xf numFmtId="0" fontId="52" fillId="30" borderId="17" xfId="0" applyFont="1" applyFill="1" applyBorder="1" applyAlignment="1">
      <alignment horizontal="right" wrapText="1" shrinkToFit="1"/>
    </xf>
    <xf numFmtId="2" fontId="52" fillId="30" borderId="17" xfId="0" applyNumberFormat="1" applyFont="1" applyFill="1" applyBorder="1" applyAlignment="1">
      <alignment horizontal="center" wrapText="1" shrinkToFit="1"/>
    </xf>
    <xf numFmtId="0" fontId="52" fillId="30" borderId="17" xfId="0" applyNumberFormat="1" applyFont="1" applyFill="1" applyBorder="1" applyAlignment="1">
      <alignment horizontal="center" wrapText="1" shrinkToFit="1"/>
    </xf>
    <xf numFmtId="3" fontId="52" fillId="30" borderId="17" xfId="0" applyNumberFormat="1" applyFont="1" applyFill="1" applyBorder="1" applyAlignment="1">
      <alignment horizontal="center" wrapText="1" shrinkToFit="1"/>
    </xf>
    <xf numFmtId="4" fontId="52" fillId="30" borderId="17" xfId="0" applyNumberFormat="1" applyFont="1" applyFill="1" applyBorder="1" applyAlignment="1">
      <alignment horizontal="right" wrapText="1" shrinkToFit="1"/>
    </xf>
    <xf numFmtId="164" fontId="52" fillId="30" borderId="17" xfId="0" applyNumberFormat="1" applyFont="1" applyFill="1" applyBorder="1" applyAlignment="1">
      <alignment horizontal="center" wrapText="1" shrinkToFit="1"/>
    </xf>
    <xf numFmtId="0" fontId="37" fillId="31" borderId="16" xfId="0" applyFont="1" applyFill="1" applyBorder="1" applyAlignment="1">
      <alignment wrapText="1" shrinkToFit="1"/>
    </xf>
    <xf numFmtId="0" fontId="52" fillId="31" borderId="17" xfId="0" applyFont="1" applyFill="1" applyBorder="1" applyAlignment="1">
      <alignment horizontal="center" wrapText="1" shrinkToFit="1"/>
    </xf>
    <xf numFmtId="0" fontId="52" fillId="31" borderId="17" xfId="0" applyFont="1" applyFill="1" applyBorder="1" applyAlignment="1">
      <alignment horizontal="right" wrapText="1" shrinkToFit="1"/>
    </xf>
    <xf numFmtId="4" fontId="52" fillId="31" borderId="17" xfId="0" applyNumberFormat="1" applyFont="1" applyFill="1" applyBorder="1" applyAlignment="1">
      <alignment horizontal="right" wrapText="1" shrinkToFit="1"/>
    </xf>
    <xf numFmtId="164" fontId="52" fillId="31" borderId="17" xfId="0" applyNumberFormat="1" applyFont="1" applyFill="1" applyBorder="1" applyAlignment="1">
      <alignment horizontal="center" wrapText="1" shrinkToFit="1"/>
    </xf>
    <xf numFmtId="0" fontId="37" fillId="24" borderId="10" xfId="0" applyFont="1" applyFill="1" applyBorder="1" applyAlignment="1">
      <alignment vertical="center" wrapText="1" shrinkToFit="1"/>
    </xf>
    <xf numFmtId="0" fontId="37" fillId="0" borderId="10" xfId="0" applyFont="1" applyFill="1" applyBorder="1" applyAlignment="1">
      <alignment horizontal="center" vertical="center" wrapText="1" shrinkToFit="1"/>
    </xf>
    <xf numFmtId="0" fontId="37" fillId="24" borderId="10" xfId="0" applyFont="1" applyFill="1" applyBorder="1" applyAlignment="1">
      <alignment horizontal="center" vertical="center" wrapText="1" shrinkToFit="1"/>
    </xf>
    <xf numFmtId="0" fontId="37" fillId="0" borderId="10" xfId="0" applyFont="1" applyFill="1" applyBorder="1" applyAlignment="1">
      <alignment horizontal="left" vertical="center" wrapText="1" shrinkToFit="1"/>
    </xf>
    <xf numFmtId="2" fontId="37" fillId="0" borderId="10" xfId="0" applyNumberFormat="1" applyFont="1" applyBorder="1" applyAlignment="1">
      <alignment horizontal="center" vertical="center" wrapText="1" shrinkToFit="1"/>
    </xf>
    <xf numFmtId="4" fontId="37" fillId="0" borderId="10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right" shrinkToFit="1"/>
    </xf>
    <xf numFmtId="0" fontId="0" fillId="0" borderId="0" xfId="0" applyAlignment="1">
      <alignment horizontal="center" shrinkToFit="1"/>
    </xf>
    <xf numFmtId="4" fontId="20" fillId="0" borderId="0" xfId="0" applyNumberFormat="1" applyFont="1" applyAlignment="1">
      <alignment horizontal="right" shrinkToFit="1"/>
    </xf>
    <xf numFmtId="164" fontId="0" fillId="0" borderId="0" xfId="0" applyNumberFormat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horizontal="right" shrinkToFit="1"/>
    </xf>
    <xf numFmtId="0" fontId="24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4" fillId="0" borderId="0" xfId="0" applyFont="1" applyAlignment="1">
      <alignment horizontal="right" vertical="center" wrapText="1"/>
    </xf>
    <xf numFmtId="0" fontId="35" fillId="0" borderId="12" xfId="0" applyFont="1" applyBorder="1" applyAlignment="1">
      <alignment horizontal="center" vertical="justify"/>
    </xf>
    <xf numFmtId="0" fontId="41" fillId="0" borderId="0" xfId="0" applyFont="1" applyAlignment="1">
      <alignment horizontal="right" vertical="center" wrapText="1"/>
    </xf>
    <xf numFmtId="0" fontId="24" fillId="0" borderId="11" xfId="0" applyFont="1" applyBorder="1" applyAlignment="1">
      <alignment horizontal="center"/>
    </xf>
    <xf numFmtId="4" fontId="0" fillId="0" borderId="0" xfId="0" applyNumberFormat="1" applyAlignment="1">
      <alignment horizontal="right" shrinkToFit="1"/>
    </xf>
    <xf numFmtId="0" fontId="20" fillId="0" borderId="0" xfId="0" applyFont="1" applyFill="1" applyAlignment="1">
      <alignment wrapText="1" shrinkToFit="1"/>
    </xf>
    <xf numFmtId="0" fontId="21" fillId="0" borderId="0" xfId="0" applyFont="1" applyFill="1"/>
    <xf numFmtId="0" fontId="26" fillId="0" borderId="0" xfId="0" applyFont="1" applyFill="1" applyBorder="1" applyAlignment="1">
      <alignment horizontal="center" vertical="justify" wrapText="1" shrinkToFit="1"/>
    </xf>
    <xf numFmtId="0" fontId="24" fillId="0" borderId="11" xfId="0" applyFont="1" applyFill="1" applyBorder="1" applyAlignment="1">
      <alignment horizontal="center" vertical="center" wrapText="1" shrinkToFit="1"/>
    </xf>
    <xf numFmtId="17" fontId="0" fillId="0" borderId="10" xfId="0" applyNumberForma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left" vertical="center" wrapText="1" shrinkToFit="1"/>
    </xf>
    <xf numFmtId="4" fontId="0" fillId="0" borderId="10" xfId="0" applyNumberForma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vertical="center" wrapText="1" shrinkToFit="1"/>
    </xf>
    <xf numFmtId="0" fontId="37" fillId="25" borderId="10" xfId="0" applyFont="1" applyFill="1" applyBorder="1" applyAlignment="1">
      <alignment horizontal="center" vertical="center" wrapText="1" shrinkToFit="1"/>
    </xf>
    <xf numFmtId="49" fontId="24" fillId="0" borderId="10" xfId="0" applyNumberFormat="1" applyFont="1" applyBorder="1" applyAlignment="1">
      <alignment horizontal="center" vertical="center" wrapText="1" shrinkToFit="1"/>
    </xf>
    <xf numFmtId="3" fontId="24" fillId="0" borderId="10" xfId="0" applyNumberFormat="1" applyFont="1" applyBorder="1" applyAlignment="1">
      <alignment horizontal="center" vertical="center" wrapText="1" shrinkToFit="1"/>
    </xf>
    <xf numFmtId="3" fontId="24" fillId="0" borderId="10" xfId="0" applyNumberFormat="1" applyFont="1" applyFill="1" applyBorder="1" applyAlignment="1">
      <alignment horizontal="center" vertical="center" wrapText="1" shrinkToFit="1"/>
    </xf>
    <xf numFmtId="49" fontId="24" fillId="0" borderId="10" xfId="0" applyNumberFormat="1" applyFont="1" applyFill="1" applyBorder="1" applyAlignment="1">
      <alignment horizontal="center" vertical="center" wrapText="1" shrinkToFit="1"/>
    </xf>
    <xf numFmtId="0" fontId="31" fillId="0" borderId="10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shrinkToFit="1"/>
    </xf>
    <xf numFmtId="0" fontId="47" fillId="0" borderId="0" xfId="0" applyFont="1" applyAlignment="1">
      <alignment shrinkToFit="1"/>
    </xf>
    <xf numFmtId="4" fontId="24" fillId="0" borderId="10" xfId="48" applyNumberFormat="1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 shrinkToFit="1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 vertical="center" wrapText="1" shrinkToFit="1"/>
    </xf>
    <xf numFmtId="0" fontId="0" fillId="0" borderId="16" xfId="0" applyFill="1" applyBorder="1" applyAlignment="1">
      <alignment horizontal="center" vertical="center" wrapText="1" shrinkToFit="1"/>
    </xf>
    <xf numFmtId="0" fontId="0" fillId="0" borderId="17" xfId="0" applyFill="1" applyBorder="1" applyAlignment="1">
      <alignment horizontal="center" vertical="center" wrapText="1" shrinkToFit="1"/>
    </xf>
    <xf numFmtId="0" fontId="24" fillId="0" borderId="17" xfId="0" applyFont="1" applyFill="1" applyBorder="1" applyAlignment="1">
      <alignment horizontal="center" vertical="center" wrapText="1" shrinkToFit="1"/>
    </xf>
    <xf numFmtId="2" fontId="24" fillId="0" borderId="17" xfId="0" applyNumberFormat="1" applyFont="1" applyBorder="1" applyAlignment="1">
      <alignment horizontal="center" vertical="center" wrapText="1" shrinkToFit="1"/>
    </xf>
    <xf numFmtId="4" fontId="24" fillId="0" borderId="17" xfId="0" applyNumberFormat="1" applyFont="1" applyBorder="1" applyAlignment="1">
      <alignment horizontal="center" vertical="center" wrapText="1" shrinkToFit="1"/>
    </xf>
    <xf numFmtId="3" fontId="24" fillId="0" borderId="17" xfId="0" applyNumberFormat="1" applyFont="1" applyBorder="1" applyAlignment="1">
      <alignment horizontal="center" vertical="center" wrapText="1" shrinkToFit="1"/>
    </xf>
    <xf numFmtId="49" fontId="0" fillId="0" borderId="17" xfId="0" applyNumberForma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wrapText="1" shrinkToFit="1"/>
    </xf>
    <xf numFmtId="0" fontId="24" fillId="24" borderId="0" xfId="0" applyFont="1" applyFill="1" applyBorder="1" applyAlignment="1">
      <alignment horizontal="center" vertical="center" wrapText="1" shrinkToFit="1"/>
    </xf>
    <xf numFmtId="0" fontId="24" fillId="0" borderId="0" xfId="0" applyFont="1" applyFill="1" applyBorder="1" applyAlignment="1">
      <alignment horizontal="center" vertical="center" wrapText="1" shrinkToFit="1"/>
    </xf>
    <xf numFmtId="2" fontId="24" fillId="0" borderId="0" xfId="0" applyNumberFormat="1" applyFont="1" applyBorder="1" applyAlignment="1">
      <alignment horizontal="center" vertical="center" wrapText="1" shrinkToFit="1"/>
    </xf>
    <xf numFmtId="4" fontId="24" fillId="0" borderId="0" xfId="0" applyNumberFormat="1" applyFont="1" applyBorder="1" applyAlignment="1">
      <alignment horizontal="center" vertical="center" wrapText="1" shrinkToFit="1"/>
    </xf>
    <xf numFmtId="3" fontId="24" fillId="0" borderId="0" xfId="0" applyNumberFormat="1" applyFont="1" applyBorder="1" applyAlignment="1">
      <alignment horizontal="center" vertical="center" wrapText="1" shrinkToFit="1"/>
    </xf>
    <xf numFmtId="49" fontId="0" fillId="0" borderId="0" xfId="0" applyNumberFormat="1" applyFill="1" applyBorder="1" applyAlignment="1">
      <alignment horizontal="center" vertical="center" wrapText="1" shrinkToFit="1"/>
    </xf>
    <xf numFmtId="0" fontId="43" fillId="0" borderId="11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vertical="center" wrapText="1"/>
    </xf>
    <xf numFmtId="0" fontId="45" fillId="0" borderId="12" xfId="0" applyFont="1" applyBorder="1" applyAlignment="1">
      <alignment horizontal="center" vertical="justify"/>
    </xf>
    <xf numFmtId="0" fontId="45" fillId="0" borderId="12" xfId="0" applyFont="1" applyBorder="1" applyAlignment="1">
      <alignment horizontal="center" vertical="justify"/>
    </xf>
    <xf numFmtId="0" fontId="45" fillId="0" borderId="0" xfId="0" applyFont="1" applyBorder="1" applyAlignment="1">
      <alignment horizontal="center" vertical="justify"/>
    </xf>
    <xf numFmtId="0" fontId="43" fillId="0" borderId="0" xfId="0" applyFont="1" applyAlignment="1">
      <alignment horizontal="left" vertical="center" wrapText="1"/>
    </xf>
    <xf numFmtId="0" fontId="21" fillId="0" borderId="0" xfId="0" applyFont="1" applyFill="1" applyAlignment="1"/>
    <xf numFmtId="0" fontId="21" fillId="0" borderId="0" xfId="0" applyFont="1" applyFill="1" applyAlignment="1">
      <alignment horizontal="right"/>
    </xf>
    <xf numFmtId="0" fontId="22" fillId="0" borderId="0" xfId="0" applyFont="1" applyFill="1" applyAlignment="1">
      <alignment wrapText="1" shrinkToFit="1"/>
    </xf>
    <xf numFmtId="0" fontId="22" fillId="0" borderId="0" xfId="0" applyFont="1" applyFill="1" applyAlignment="1">
      <alignment horizontal="left" wrapText="1" shrinkToFit="1"/>
    </xf>
    <xf numFmtId="0" fontId="21" fillId="0" borderId="0" xfId="0" applyFont="1" applyFill="1" applyAlignment="1">
      <alignment wrapText="1"/>
    </xf>
    <xf numFmtId="0" fontId="25" fillId="0" borderId="0" xfId="0" applyFont="1" applyFill="1" applyBorder="1" applyAlignment="1">
      <alignment horizontal="center" wrapText="1" shrinkToFit="1"/>
    </xf>
    <xf numFmtId="0" fontId="23" fillId="0" borderId="0" xfId="0" applyFont="1" applyFill="1" applyAlignment="1">
      <alignment wrapText="1" shrinkToFit="1"/>
    </xf>
    <xf numFmtId="0" fontId="0" fillId="0" borderId="0" xfId="0" applyBorder="1" applyAlignment="1">
      <alignment horizontal="center" shrinkToFit="1"/>
    </xf>
    <xf numFmtId="0" fontId="25" fillId="25" borderId="0" xfId="0" applyFont="1" applyFill="1" applyBorder="1" applyAlignment="1">
      <alignment wrapText="1" shrinkToFit="1"/>
    </xf>
    <xf numFmtId="0" fontId="38" fillId="0" borderId="0" xfId="0" applyFont="1" applyFill="1" applyBorder="1" applyAlignment="1">
      <alignment horizontal="left" wrapText="1" shrinkToFit="1"/>
    </xf>
    <xf numFmtId="0" fontId="0" fillId="0" borderId="0" xfId="0" applyFill="1" applyBorder="1" applyAlignment="1">
      <alignment wrapText="1" shrinkToFit="1"/>
    </xf>
    <xf numFmtId="0" fontId="0" fillId="0" borderId="14" xfId="0" applyFill="1" applyBorder="1" applyAlignment="1">
      <alignment horizontal="center" vertical="center" wrapText="1" shrinkToFit="1"/>
    </xf>
    <xf numFmtId="1" fontId="0" fillId="0" borderId="10" xfId="0" applyNumberFormat="1" applyFill="1" applyBorder="1" applyAlignment="1">
      <alignment horizontal="center" vertical="center" wrapText="1" shrinkToFit="1"/>
    </xf>
    <xf numFmtId="1" fontId="0" fillId="0" borderId="10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ill="1" applyBorder="1" applyAlignment="1">
      <alignment horizontal="left" vertical="center" wrapText="1" shrinkToFit="1"/>
    </xf>
    <xf numFmtId="164" fontId="24" fillId="0" borderId="10" xfId="0" applyNumberFormat="1" applyFont="1" applyFill="1" applyBorder="1" applyAlignment="1">
      <alignment horizontal="center" vertical="center" wrapText="1" shrinkToFit="1"/>
    </xf>
    <xf numFmtId="0" fontId="61" fillId="0" borderId="1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 shrinkToFit="1"/>
    </xf>
    <xf numFmtId="1" fontId="0" fillId="0" borderId="13" xfId="0" applyNumberFormat="1" applyFont="1" applyFill="1" applyBorder="1" applyAlignment="1">
      <alignment horizontal="center" vertical="center" wrapText="1"/>
    </xf>
    <xf numFmtId="1" fontId="32" fillId="0" borderId="10" xfId="0" applyNumberFormat="1" applyFont="1" applyFill="1" applyBorder="1" applyAlignment="1">
      <alignment horizontal="center" vertical="center" wrapText="1" shrinkToFit="1"/>
    </xf>
    <xf numFmtId="0" fontId="38" fillId="0" borderId="10" xfId="0" applyFont="1" applyFill="1" applyBorder="1" applyAlignment="1">
      <alignment horizontal="center" vertical="center" wrapText="1" shrinkToFi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center" vertical="center" wrapText="1" shrinkToFit="1"/>
    </xf>
    <xf numFmtId="1" fontId="0" fillId="0" borderId="19" xfId="0" applyNumberFormat="1" applyFont="1" applyFill="1" applyBorder="1" applyAlignment="1">
      <alignment horizontal="center" vertical="center" wrapText="1" shrinkToFit="1"/>
    </xf>
    <xf numFmtId="4" fontId="24" fillId="0" borderId="10" xfId="0" applyNumberFormat="1" applyFont="1" applyFill="1" applyBorder="1" applyAlignment="1">
      <alignment horizontal="center" vertical="center" wrapText="1" shrinkToFit="1"/>
    </xf>
    <xf numFmtId="4" fontId="0" fillId="0" borderId="10" xfId="0" applyNumberFormat="1" applyFont="1" applyFill="1" applyBorder="1" applyAlignment="1">
      <alignment horizontal="right" vertical="center" wrapText="1" shrinkToFit="1"/>
    </xf>
    <xf numFmtId="1" fontId="32" fillId="0" borderId="10" xfId="51" applyNumberFormat="1" applyFont="1" applyFill="1" applyBorder="1" applyAlignment="1" applyProtection="1">
      <alignment horizontal="center" vertical="center"/>
    </xf>
    <xf numFmtId="2" fontId="0" fillId="0" borderId="19" xfId="0" applyNumberFormat="1" applyFill="1" applyBorder="1" applyAlignment="1">
      <alignment horizontal="left" vertical="center" wrapText="1" shrinkToFit="1"/>
    </xf>
    <xf numFmtId="1" fontId="32" fillId="0" borderId="19" xfId="0" applyNumberFormat="1" applyFont="1" applyFill="1" applyBorder="1" applyAlignment="1">
      <alignment horizontal="center" vertical="center" wrapText="1" shrinkToFit="1"/>
    </xf>
    <xf numFmtId="0" fontId="33" fillId="0" borderId="19" xfId="0" applyFont="1" applyFill="1" applyBorder="1" applyAlignment="1">
      <alignment horizontal="center" vertical="center"/>
    </xf>
    <xf numFmtId="1" fontId="0" fillId="0" borderId="19" xfId="0" applyNumberFormat="1" applyFill="1" applyBorder="1" applyAlignment="1">
      <alignment horizontal="center" vertical="center" wrapText="1" shrinkToFit="1"/>
    </xf>
    <xf numFmtId="3" fontId="24" fillId="0" borderId="19" xfId="0" applyNumberFormat="1" applyFont="1" applyFill="1" applyBorder="1" applyAlignment="1">
      <alignment horizontal="center" vertical="center" wrapText="1" shrinkToFit="1"/>
    </xf>
    <xf numFmtId="164" fontId="24" fillId="0" borderId="19" xfId="0" applyNumberFormat="1" applyFont="1" applyFill="1" applyBorder="1" applyAlignment="1">
      <alignment horizontal="center" vertical="center" wrapText="1" shrinkToFit="1"/>
    </xf>
    <xf numFmtId="4" fontId="0" fillId="0" borderId="19" xfId="0" applyNumberFormat="1" applyFill="1" applyBorder="1" applyAlignment="1">
      <alignment horizontal="right" vertical="center" wrapText="1" shrinkToFit="1"/>
    </xf>
    <xf numFmtId="0" fontId="61" fillId="0" borderId="19" xfId="0" applyFont="1" applyFill="1" applyBorder="1" applyAlignment="1">
      <alignment horizontal="center" vertical="center"/>
    </xf>
    <xf numFmtId="0" fontId="62" fillId="0" borderId="0" xfId="0" applyFont="1" applyFill="1"/>
    <xf numFmtId="0" fontId="53" fillId="0" borderId="10" xfId="50" applyNumberFormat="1" applyFont="1" applyFill="1" applyBorder="1" applyAlignment="1">
      <alignment vertical="center" wrapText="1"/>
    </xf>
    <xf numFmtId="4" fontId="20" fillId="0" borderId="13" xfId="0" applyNumberFormat="1" applyFont="1" applyFill="1" applyBorder="1" applyAlignment="1">
      <alignment horizontal="right" vertical="center" wrapText="1" shrinkToFit="1"/>
    </xf>
    <xf numFmtId="2" fontId="0" fillId="0" borderId="10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horizontal="left" vertical="center" wrapText="1" shrinkToFit="1"/>
    </xf>
    <xf numFmtId="0" fontId="0" fillId="0" borderId="10" xfId="0" applyNumberFormat="1" applyFill="1" applyBorder="1" applyAlignment="1">
      <alignment horizontal="center" vertical="center" wrapText="1" shrinkToFit="1"/>
    </xf>
    <xf numFmtId="4" fontId="20" fillId="0" borderId="10" xfId="0" applyNumberFormat="1" applyFont="1" applyFill="1" applyBorder="1" applyAlignment="1">
      <alignment horizontal="right" vertical="center" wrapText="1" shrinkToFit="1"/>
    </xf>
    <xf numFmtId="0" fontId="0" fillId="0" borderId="16" xfId="0" applyFont="1" applyFill="1" applyBorder="1" applyAlignment="1">
      <alignment horizontal="center" vertical="center" wrapText="1" shrinkToFit="1"/>
    </xf>
    <xf numFmtId="4" fontId="24" fillId="0" borderId="10" xfId="0" applyNumberFormat="1" applyFont="1" applyFill="1" applyBorder="1" applyAlignment="1">
      <alignment horizontal="righ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19" xfId="0" applyFont="1" applyFill="1" applyBorder="1" applyAlignment="1">
      <alignment horizontal="center" vertical="center" wrapText="1" shrinkToFit="1"/>
    </xf>
    <xf numFmtId="4" fontId="0" fillId="0" borderId="10" xfId="0" applyNumberFormat="1" applyFont="1" applyFill="1" applyBorder="1" applyAlignment="1">
      <alignment horizontal="center" vertical="center" wrapText="1" shrinkToFit="1"/>
    </xf>
    <xf numFmtId="2" fontId="0" fillId="0" borderId="0" xfId="0" applyNumberFormat="1" applyFont="1" applyFill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 horizontal="center" vertical="center" shrinkToFi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wrapText="1"/>
    </xf>
    <xf numFmtId="0" fontId="37" fillId="0" borderId="10" xfId="0" applyFont="1" applyFill="1" applyBorder="1" applyAlignment="1">
      <alignment horizontal="center" wrapText="1"/>
    </xf>
    <xf numFmtId="4" fontId="65" fillId="0" borderId="10" xfId="0" applyNumberFormat="1" applyFont="1" applyFill="1" applyBorder="1" applyAlignment="1">
      <alignment horizontal="right" vertical="center" wrapText="1"/>
    </xf>
    <xf numFmtId="0" fontId="37" fillId="0" borderId="10" xfId="0" applyFont="1" applyFill="1" applyBorder="1" applyAlignment="1">
      <alignment horizontal="left" vertical="center" wrapText="1"/>
    </xf>
    <xf numFmtId="4" fontId="24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37" fillId="0" borderId="10" xfId="0" applyFont="1" applyFill="1" applyBorder="1" applyAlignment="1">
      <alignment horizontal="left" vertical="top" wrapText="1"/>
    </xf>
    <xf numFmtId="0" fontId="24" fillId="0" borderId="10" xfId="45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shrinkToFit="1"/>
    </xf>
    <xf numFmtId="4" fontId="47" fillId="0" borderId="10" xfId="0" applyNumberFormat="1" applyFont="1" applyFill="1" applyBorder="1" applyAlignment="1">
      <alignment horizontal="center" vertical="center" wrapText="1" shrinkToFit="1"/>
    </xf>
    <xf numFmtId="0" fontId="24" fillId="0" borderId="19" xfId="45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 wrapText="1"/>
    </xf>
    <xf numFmtId="2" fontId="24" fillId="0" borderId="19" xfId="0" applyNumberFormat="1" applyFont="1" applyFill="1" applyBorder="1" applyAlignment="1">
      <alignment horizontal="center" vertical="center" wrapText="1"/>
    </xf>
    <xf numFmtId="4" fontId="24" fillId="0" borderId="19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left" shrinkToFit="1"/>
    </xf>
    <xf numFmtId="0" fontId="43" fillId="0" borderId="11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vertical="center" wrapText="1"/>
    </xf>
    <xf numFmtId="0" fontId="45" fillId="0" borderId="12" xfId="0" applyFont="1" applyFill="1" applyBorder="1" applyAlignment="1">
      <alignment horizontal="center" vertical="justify"/>
    </xf>
    <xf numFmtId="0" fontId="45" fillId="0" borderId="0" xfId="0" applyFont="1" applyFill="1" applyBorder="1" applyAlignment="1">
      <alignment horizontal="center" vertical="justify"/>
    </xf>
    <xf numFmtId="0" fontId="43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shrinkToFit="1"/>
    </xf>
    <xf numFmtId="0" fontId="20" fillId="0" borderId="10" xfId="0" applyFont="1" applyFill="1" applyBorder="1" applyAlignment="1">
      <alignment shrinkToFit="1"/>
    </xf>
    <xf numFmtId="0" fontId="20" fillId="0" borderId="0" xfId="0" applyFont="1" applyFill="1" applyAlignment="1">
      <alignment shrinkToFit="1"/>
    </xf>
    <xf numFmtId="49" fontId="24" fillId="0" borderId="16" xfId="0" applyNumberFormat="1" applyFont="1" applyFill="1" applyBorder="1" applyAlignment="1">
      <alignment horizontal="center" vertical="center" wrapText="1" shrinkToFit="1"/>
    </xf>
    <xf numFmtId="0" fontId="0" fillId="0" borderId="18" xfId="0" applyFill="1" applyBorder="1" applyAlignment="1">
      <alignment horizontal="center" vertical="center" wrapText="1" shrinkToFit="1"/>
    </xf>
    <xf numFmtId="4" fontId="20" fillId="27" borderId="10" xfId="0" applyNumberFormat="1" applyFont="1" applyFill="1" applyBorder="1" applyAlignment="1">
      <alignment horizontal="right" vertical="center" wrapText="1" shrinkToFit="1"/>
    </xf>
    <xf numFmtId="0" fontId="21" fillId="25" borderId="0" xfId="0" applyFont="1" applyFill="1" applyAlignment="1">
      <alignment wrapText="1" shrinkToFit="1"/>
    </xf>
    <xf numFmtId="0" fontId="21" fillId="25" borderId="0" xfId="0" applyFont="1" applyFill="1" applyAlignment="1">
      <alignment horizontal="center" vertical="center" wrapText="1" shrinkToFit="1"/>
    </xf>
    <xf numFmtId="0" fontId="21" fillId="25" borderId="0" xfId="0" applyFont="1" applyFill="1" applyAlignment="1">
      <alignment horizontal="center"/>
    </xf>
    <xf numFmtId="0" fontId="21" fillId="25" borderId="0" xfId="0" applyFont="1" applyFill="1" applyAlignment="1">
      <alignment horizontal="left"/>
    </xf>
    <xf numFmtId="0" fontId="21" fillId="25" borderId="0" xfId="0" applyFont="1" applyFill="1" applyAlignment="1"/>
    <xf numFmtId="0" fontId="47" fillId="25" borderId="0" xfId="0" applyFont="1" applyFill="1" applyAlignment="1">
      <alignment shrinkToFit="1"/>
    </xf>
    <xf numFmtId="0" fontId="21" fillId="25" borderId="0" xfId="0" applyFont="1" applyFill="1" applyAlignment="1">
      <alignment horizontal="right"/>
    </xf>
    <xf numFmtId="0" fontId="21" fillId="25" borderId="0" xfId="0" applyFont="1" applyFill="1" applyAlignment="1">
      <alignment horizontal="left" wrapText="1" shrinkToFit="1"/>
    </xf>
    <xf numFmtId="0" fontId="21" fillId="25" borderId="0" xfId="0" applyFont="1" applyFill="1" applyAlignment="1">
      <alignment horizontal="left" wrapText="1"/>
    </xf>
    <xf numFmtId="0" fontId="21" fillId="25" borderId="0" xfId="0" applyFont="1" applyFill="1" applyAlignment="1">
      <alignment wrapText="1"/>
    </xf>
    <xf numFmtId="0" fontId="47" fillId="25" borderId="0" xfId="0" applyFont="1" applyFill="1" applyBorder="1" applyAlignment="1">
      <alignment horizontal="center" wrapText="1" shrinkToFit="1"/>
    </xf>
    <xf numFmtId="0" fontId="47" fillId="25" borderId="0" xfId="0" applyFont="1" applyFill="1" applyBorder="1" applyAlignment="1">
      <alignment horizontal="center" vertical="center" wrapText="1" shrinkToFit="1"/>
    </xf>
    <xf numFmtId="0" fontId="47" fillId="25" borderId="0" xfId="0" applyFont="1" applyFill="1" applyBorder="1" applyAlignment="1">
      <alignment horizontal="center" vertical="justify" wrapText="1" shrinkToFit="1"/>
    </xf>
    <xf numFmtId="0" fontId="21" fillId="25" borderId="0" xfId="0" applyFont="1" applyFill="1" applyBorder="1" applyAlignment="1">
      <alignment horizontal="center" vertical="justify" wrapText="1" shrinkToFit="1"/>
    </xf>
    <xf numFmtId="0" fontId="47" fillId="25" borderId="0" xfId="0" applyFont="1" applyFill="1" applyBorder="1" applyAlignment="1">
      <alignment horizontal="left" vertical="justify" wrapText="1" shrinkToFit="1"/>
    </xf>
    <xf numFmtId="0" fontId="47" fillId="25" borderId="0" xfId="0" applyFont="1" applyFill="1" applyBorder="1" applyAlignment="1">
      <alignment horizontal="left" wrapText="1" shrinkToFit="1"/>
    </xf>
    <xf numFmtId="0" fontId="47" fillId="25" borderId="0" xfId="0" applyFont="1" applyFill="1" applyBorder="1" applyAlignment="1">
      <alignment wrapText="1" shrinkToFit="1"/>
    </xf>
    <xf numFmtId="0" fontId="21" fillId="25" borderId="0" xfId="0" applyFont="1" applyFill="1" applyBorder="1" applyAlignment="1">
      <alignment horizontal="center" wrapText="1" shrinkToFit="1"/>
    </xf>
    <xf numFmtId="0" fontId="47" fillId="25" borderId="0" xfId="0" applyFont="1" applyFill="1" applyAlignment="1">
      <alignment horizontal="center" vertical="center" shrinkToFit="1"/>
    </xf>
    <xf numFmtId="0" fontId="47" fillId="25" borderId="13" xfId="0" applyFont="1" applyFill="1" applyBorder="1" applyAlignment="1">
      <alignment horizontal="center" vertical="center" wrapText="1" shrinkToFit="1"/>
    </xf>
    <xf numFmtId="0" fontId="47" fillId="25" borderId="14" xfId="0" applyFont="1" applyFill="1" applyBorder="1" applyAlignment="1">
      <alignment horizontal="center" vertical="center" wrapText="1" shrinkToFit="1"/>
    </xf>
    <xf numFmtId="0" fontId="47" fillId="25" borderId="10" xfId="0" applyFont="1" applyFill="1" applyBorder="1" applyAlignment="1">
      <alignment horizontal="center" vertical="center" wrapText="1" shrinkToFit="1"/>
    </xf>
    <xf numFmtId="0" fontId="47" fillId="25" borderId="10" xfId="0" applyFont="1" applyFill="1" applyBorder="1" applyAlignment="1">
      <alignment horizontal="left" vertical="center" wrapText="1" shrinkToFit="1"/>
    </xf>
    <xf numFmtId="0" fontId="47" fillId="25" borderId="13" xfId="0" applyFont="1" applyFill="1" applyBorder="1" applyAlignment="1">
      <alignment horizontal="left" vertical="center" wrapText="1" shrinkToFit="1"/>
    </xf>
    <xf numFmtId="0" fontId="47" fillId="25" borderId="15" xfId="0" applyFont="1" applyFill="1" applyBorder="1" applyAlignment="1">
      <alignment horizontal="center" vertical="center" wrapText="1" shrinkToFit="1"/>
    </xf>
    <xf numFmtId="0" fontId="47" fillId="25" borderId="10" xfId="0" applyFont="1" applyFill="1" applyBorder="1" applyAlignment="1">
      <alignment horizontal="center" wrapText="1" shrinkToFit="1"/>
    </xf>
    <xf numFmtId="0" fontId="21" fillId="25" borderId="10" xfId="0" applyFont="1" applyFill="1" applyBorder="1" applyAlignment="1">
      <alignment horizontal="center" vertical="center" wrapText="1" shrinkToFit="1"/>
    </xf>
    <xf numFmtId="1" fontId="21" fillId="25" borderId="10" xfId="0" applyNumberFormat="1" applyFont="1" applyFill="1" applyBorder="1" applyAlignment="1">
      <alignment horizontal="center" vertical="center" wrapText="1" shrinkToFit="1"/>
    </xf>
    <xf numFmtId="0" fontId="21" fillId="25" borderId="10" xfId="0" applyFont="1" applyFill="1" applyBorder="1" applyAlignment="1">
      <alignment horizontal="left" vertical="center" wrapText="1" shrinkToFit="1"/>
    </xf>
    <xf numFmtId="0" fontId="47" fillId="25" borderId="16" xfId="0" applyFont="1" applyFill="1" applyBorder="1" applyAlignment="1"/>
    <xf numFmtId="0" fontId="47" fillId="25" borderId="10" xfId="0" applyFont="1" applyFill="1" applyBorder="1" applyAlignment="1">
      <alignment horizontal="center"/>
    </xf>
    <xf numFmtId="1" fontId="47" fillId="25" borderId="10" xfId="0" applyNumberFormat="1" applyFont="1" applyFill="1" applyBorder="1" applyAlignment="1">
      <alignment horizontal="center" vertical="center"/>
    </xf>
    <xf numFmtId="3" fontId="47" fillId="25" borderId="10" xfId="0" applyNumberFormat="1" applyFont="1" applyFill="1" applyBorder="1" applyAlignment="1">
      <alignment horizontal="center" vertical="center" wrapText="1" shrinkToFit="1"/>
    </xf>
    <xf numFmtId="1" fontId="21" fillId="25" borderId="10" xfId="0" applyNumberFormat="1" applyFont="1" applyFill="1" applyBorder="1" applyAlignment="1">
      <alignment horizontal="center"/>
    </xf>
    <xf numFmtId="2" fontId="47" fillId="25" borderId="10" xfId="0" applyNumberFormat="1" applyFont="1" applyFill="1" applyBorder="1" applyAlignment="1">
      <alignment horizontal="center"/>
    </xf>
    <xf numFmtId="1" fontId="47" fillId="25" borderId="10" xfId="0" applyNumberFormat="1" applyFont="1" applyFill="1" applyBorder="1" applyAlignment="1">
      <alignment horizontal="center"/>
    </xf>
    <xf numFmtId="49" fontId="47" fillId="25" borderId="10" xfId="49" applyNumberFormat="1" applyFont="1" applyFill="1" applyBorder="1" applyAlignment="1">
      <alignment horizontal="center" vertical="center" wrapText="1" shrinkToFit="1"/>
    </xf>
    <xf numFmtId="0" fontId="21" fillId="25" borderId="10" xfId="0" applyFont="1" applyFill="1" applyBorder="1" applyAlignment="1">
      <alignment shrinkToFit="1"/>
    </xf>
    <xf numFmtId="1" fontId="47" fillId="25" borderId="10" xfId="0" applyNumberFormat="1" applyFont="1" applyFill="1" applyBorder="1" applyAlignment="1">
      <alignment horizontal="center" vertical="center" shrinkToFit="1"/>
    </xf>
    <xf numFmtId="1" fontId="21" fillId="25" borderId="10" xfId="0" applyNumberFormat="1" applyFont="1" applyFill="1" applyBorder="1" applyAlignment="1">
      <alignment horizontal="center" shrinkToFit="1"/>
    </xf>
    <xf numFmtId="2" fontId="47" fillId="25" borderId="10" xfId="0" applyNumberFormat="1" applyFont="1" applyFill="1" applyBorder="1" applyAlignment="1">
      <alignment horizontal="center" shrinkToFit="1"/>
    </xf>
    <xf numFmtId="0" fontId="47" fillId="25" borderId="10" xfId="0" applyFont="1" applyFill="1" applyBorder="1" applyAlignment="1"/>
    <xf numFmtId="0" fontId="21" fillId="25" borderId="16" xfId="0" applyFont="1" applyFill="1" applyBorder="1" applyAlignment="1"/>
    <xf numFmtId="2" fontId="47" fillId="25" borderId="10" xfId="0" applyNumberFormat="1" applyFont="1" applyFill="1" applyBorder="1" applyAlignment="1">
      <alignment horizontal="center" vertical="center" wrapText="1" shrinkToFit="1"/>
    </xf>
    <xf numFmtId="0" fontId="47" fillId="25" borderId="10" xfId="0" applyFont="1" applyFill="1" applyBorder="1" applyAlignment="1">
      <alignment horizontal="center" vertical="center" shrinkToFit="1"/>
    </xf>
    <xf numFmtId="0" fontId="47" fillId="25" borderId="10" xfId="0" applyFont="1" applyFill="1" applyBorder="1" applyAlignment="1">
      <alignment wrapText="1"/>
    </xf>
    <xf numFmtId="0" fontId="47" fillId="25" borderId="10" xfId="0" applyFont="1" applyFill="1" applyBorder="1" applyAlignment="1">
      <alignment horizontal="left"/>
    </xf>
    <xf numFmtId="0" fontId="47" fillId="25" borderId="10" xfId="0" applyFont="1" applyFill="1" applyBorder="1" applyAlignment="1">
      <alignment horizontal="left" vertical="center" wrapText="1"/>
    </xf>
    <xf numFmtId="0" fontId="47" fillId="25" borderId="10" xfId="0" applyFont="1" applyFill="1" applyBorder="1" applyAlignment="1">
      <alignment shrinkToFit="1"/>
    </xf>
    <xf numFmtId="0" fontId="47" fillId="25" borderId="10" xfId="0" applyNumberFormat="1" applyFont="1" applyFill="1" applyBorder="1" applyAlignment="1">
      <alignment horizontal="left"/>
    </xf>
    <xf numFmtId="0" fontId="47" fillId="25" borderId="10" xfId="0" applyFont="1" applyFill="1" applyBorder="1" applyAlignment="1">
      <alignment horizontal="center" shrinkToFit="1"/>
    </xf>
    <xf numFmtId="0" fontId="47" fillId="25" borderId="10" xfId="0" applyFont="1" applyFill="1" applyBorder="1" applyAlignment="1">
      <alignment horizontal="left" wrapText="1"/>
    </xf>
    <xf numFmtId="0" fontId="47" fillId="25" borderId="10" xfId="0" applyFont="1" applyFill="1" applyBorder="1" applyAlignment="1">
      <alignment horizontal="center" vertical="center"/>
    </xf>
    <xf numFmtId="0" fontId="47" fillId="25" borderId="10" xfId="0" applyFont="1" applyFill="1" applyBorder="1" applyAlignment="1">
      <alignment horizontal="left" shrinkToFit="1"/>
    </xf>
    <xf numFmtId="0" fontId="21" fillId="25" borderId="10" xfId="0" applyFont="1" applyFill="1" applyBorder="1" applyAlignment="1">
      <alignment wrapText="1"/>
    </xf>
    <xf numFmtId="17" fontId="47" fillId="25" borderId="10" xfId="0" applyNumberFormat="1" applyFont="1" applyFill="1" applyBorder="1" applyAlignment="1">
      <alignment horizontal="left"/>
    </xf>
    <xf numFmtId="0" fontId="47" fillId="25" borderId="10" xfId="0" applyFont="1" applyFill="1" applyBorder="1" applyAlignment="1">
      <alignment wrapText="1" shrinkToFit="1"/>
    </xf>
    <xf numFmtId="0" fontId="21" fillId="25" borderId="10" xfId="0" applyFont="1" applyFill="1" applyBorder="1" applyAlignment="1">
      <alignment horizontal="left" vertical="center" wrapText="1"/>
    </xf>
    <xf numFmtId="165" fontId="47" fillId="25" borderId="10" xfId="0" applyNumberFormat="1" applyFont="1" applyFill="1" applyBorder="1" applyAlignment="1">
      <alignment horizontal="center" vertical="center"/>
    </xf>
    <xf numFmtId="1" fontId="47" fillId="25" borderId="10" xfId="0" applyNumberFormat="1" applyFont="1" applyFill="1" applyBorder="1" applyAlignment="1">
      <alignment horizontal="center" shrinkToFit="1"/>
    </xf>
    <xf numFmtId="0" fontId="47" fillId="25" borderId="0" xfId="0" applyFont="1" applyFill="1" applyAlignment="1">
      <alignment wrapText="1" shrinkToFit="1"/>
    </xf>
    <xf numFmtId="0" fontId="21" fillId="25" borderId="10" xfId="1" applyFont="1" applyFill="1" applyBorder="1" applyAlignment="1">
      <alignment wrapText="1"/>
    </xf>
    <xf numFmtId="0" fontId="47" fillId="25" borderId="10" xfId="1" applyFont="1" applyFill="1" applyBorder="1" applyAlignment="1">
      <alignment wrapText="1"/>
    </xf>
    <xf numFmtId="1" fontId="21" fillId="25" borderId="10" xfId="0" applyNumberFormat="1" applyFont="1" applyFill="1" applyBorder="1" applyAlignment="1">
      <alignment horizontal="center" wrapText="1" shrinkToFit="1"/>
    </xf>
    <xf numFmtId="2" fontId="47" fillId="25" borderId="10" xfId="0" applyNumberFormat="1" applyFont="1" applyFill="1" applyBorder="1" applyAlignment="1">
      <alignment horizontal="center" wrapText="1" shrinkToFit="1"/>
    </xf>
    <xf numFmtId="0" fontId="47" fillId="25" borderId="0" xfId="0" applyFont="1" applyFill="1" applyBorder="1" applyAlignment="1">
      <alignment horizontal="center" shrinkToFit="1"/>
    </xf>
    <xf numFmtId="0" fontId="47" fillId="25" borderId="0" xfId="0" applyFont="1" applyFill="1" applyAlignment="1">
      <alignment horizontal="center" shrinkToFit="1"/>
    </xf>
    <xf numFmtId="1" fontId="47" fillId="25" borderId="10" xfId="0" applyNumberFormat="1" applyFont="1" applyFill="1" applyBorder="1" applyAlignment="1">
      <alignment horizontal="center" wrapText="1" shrinkToFit="1"/>
    </xf>
    <xf numFmtId="2" fontId="47" fillId="25" borderId="0" xfId="0" applyNumberFormat="1" applyFont="1" applyFill="1" applyAlignment="1">
      <alignment shrinkToFit="1"/>
    </xf>
    <xf numFmtId="0" fontId="47" fillId="25" borderId="10" xfId="52" applyNumberFormat="1" applyFont="1" applyFill="1" applyBorder="1" applyAlignment="1">
      <alignment vertical="top" wrapText="1"/>
    </xf>
    <xf numFmtId="2" fontId="47" fillId="25" borderId="10" xfId="0" applyNumberFormat="1" applyFont="1" applyFill="1" applyBorder="1" applyAlignment="1">
      <alignment horizontal="center" vertical="center" shrinkToFit="1"/>
    </xf>
    <xf numFmtId="0" fontId="47" fillId="25" borderId="19" xfId="52" applyNumberFormat="1" applyFont="1" applyFill="1" applyBorder="1" applyAlignment="1">
      <alignment vertical="top" wrapText="1"/>
    </xf>
    <xf numFmtId="0" fontId="47" fillId="25" borderId="19" xfId="53" applyNumberFormat="1" applyFont="1" applyFill="1" applyBorder="1" applyAlignment="1">
      <alignment vertical="top" wrapText="1"/>
    </xf>
    <xf numFmtId="0" fontId="47" fillId="25" borderId="18" xfId="0" applyFont="1" applyFill="1" applyBorder="1" applyAlignment="1">
      <alignment horizontal="left"/>
    </xf>
    <xf numFmtId="2" fontId="47" fillId="0" borderId="10" xfId="0" applyNumberFormat="1" applyFont="1" applyFill="1" applyBorder="1" applyAlignment="1">
      <alignment horizontal="center" vertical="center" wrapText="1" shrinkToFit="1"/>
    </xf>
    <xf numFmtId="0" fontId="47" fillId="0" borderId="10" xfId="0" applyFont="1" applyFill="1" applyBorder="1" applyAlignment="1">
      <alignment horizontal="left" vertical="center" wrapText="1" shrinkToFit="1"/>
    </xf>
    <xf numFmtId="0" fontId="47" fillId="0" borderId="16" xfId="0" applyFont="1" applyFill="1" applyBorder="1" applyAlignment="1">
      <alignment horizontal="center" vertical="center" wrapText="1" shrinkToFit="1"/>
    </xf>
    <xf numFmtId="14" fontId="47" fillId="0" borderId="0" xfId="0" applyNumberFormat="1" applyFont="1" applyFill="1" applyBorder="1" applyAlignment="1">
      <alignment horizontal="center" vertical="center" wrapText="1" shrinkToFit="1"/>
    </xf>
    <xf numFmtId="1" fontId="47" fillId="0" borderId="0" xfId="0" applyNumberFormat="1" applyFont="1" applyFill="1" applyBorder="1" applyAlignment="1">
      <alignment horizontal="center" vertical="center"/>
    </xf>
    <xf numFmtId="165" fontId="47" fillId="0" borderId="0" xfId="0" applyNumberFormat="1" applyFont="1" applyFill="1" applyBorder="1" applyAlignment="1">
      <alignment horizontal="center" vertical="center" wrapText="1" shrinkToFit="1"/>
    </xf>
    <xf numFmtId="0" fontId="47" fillId="0" borderId="0" xfId="0" applyFont="1" applyFill="1" applyBorder="1" applyAlignment="1">
      <alignment horizontal="left" vertical="center" wrapText="1" shrinkToFit="1"/>
    </xf>
    <xf numFmtId="0" fontId="47" fillId="25" borderId="19" xfId="0" applyFont="1" applyFill="1" applyBorder="1" applyAlignment="1">
      <alignment horizontal="left" vertical="center" wrapText="1"/>
    </xf>
    <xf numFmtId="0" fontId="47" fillId="25" borderId="19" xfId="0" applyFont="1" applyFill="1" applyBorder="1" applyAlignment="1">
      <alignment wrapText="1"/>
    </xf>
    <xf numFmtId="0" fontId="21" fillId="25" borderId="10" xfId="0" applyNumberFormat="1" applyFont="1" applyFill="1" applyBorder="1" applyAlignment="1">
      <alignment horizontal="left"/>
    </xf>
    <xf numFmtId="0" fontId="68" fillId="25" borderId="10" xfId="0" applyFont="1" applyFill="1" applyBorder="1" applyAlignment="1">
      <alignment wrapText="1"/>
    </xf>
    <xf numFmtId="0" fontId="47" fillId="25" borderId="10" xfId="0" applyFont="1" applyFill="1" applyBorder="1" applyAlignment="1">
      <alignment horizontal="left" vertical="center" shrinkToFit="1"/>
    </xf>
    <xf numFmtId="3" fontId="47" fillId="25" borderId="10" xfId="0" applyNumberFormat="1" applyFont="1" applyFill="1" applyBorder="1" applyAlignment="1">
      <alignment horizontal="center" vertical="center" shrinkToFit="1"/>
    </xf>
    <xf numFmtId="0" fontId="68" fillId="25" borderId="10" xfId="0" applyFont="1" applyFill="1" applyBorder="1" applyAlignment="1">
      <alignment horizontal="left" vertical="center" wrapText="1"/>
    </xf>
    <xf numFmtId="0" fontId="68" fillId="25" borderId="16" xfId="0" applyFont="1" applyFill="1" applyBorder="1" applyAlignment="1">
      <alignment wrapText="1"/>
    </xf>
    <xf numFmtId="0" fontId="21" fillId="25" borderId="10" xfId="0" applyFont="1" applyFill="1" applyBorder="1" applyAlignment="1">
      <alignment horizontal="center" vertical="center" shrinkToFit="1"/>
    </xf>
    <xf numFmtId="0" fontId="47" fillId="25" borderId="16" xfId="0" applyFont="1" applyFill="1" applyBorder="1" applyAlignment="1">
      <alignment wrapText="1"/>
    </xf>
    <xf numFmtId="0" fontId="47" fillId="25" borderId="10" xfId="0" applyFont="1" applyFill="1" applyBorder="1" applyAlignment="1">
      <alignment horizontal="left" wrapText="1" shrinkToFit="1"/>
    </xf>
    <xf numFmtId="0" fontId="21" fillId="25" borderId="10" xfId="0" applyFont="1" applyFill="1" applyBorder="1" applyAlignment="1">
      <alignment wrapText="1" shrinkToFit="1"/>
    </xf>
    <xf numFmtId="2" fontId="47" fillId="25" borderId="0" xfId="0" applyNumberFormat="1" applyFont="1" applyFill="1" applyBorder="1" applyAlignment="1">
      <alignment horizontal="center" shrinkToFit="1"/>
    </xf>
    <xf numFmtId="0" fontId="47" fillId="0" borderId="10" xfId="0" applyFont="1" applyBorder="1" applyAlignment="1">
      <alignment horizontal="left" vertical="center" wrapText="1"/>
    </xf>
    <xf numFmtId="165" fontId="47" fillId="25" borderId="10" xfId="0" applyNumberFormat="1" applyFont="1" applyFill="1" applyBorder="1" applyAlignment="1">
      <alignment horizontal="center" shrinkToFit="1"/>
    </xf>
    <xf numFmtId="0" fontId="47" fillId="0" borderId="10" xfId="0" applyFont="1" applyFill="1" applyBorder="1" applyAlignment="1">
      <alignment horizontal="left" vertical="center" wrapText="1"/>
    </xf>
    <xf numFmtId="49" fontId="47" fillId="25" borderId="10" xfId="49" applyNumberFormat="1" applyFont="1" applyFill="1" applyBorder="1" applyAlignment="1">
      <alignment horizontal="center" vertical="center" shrinkToFit="1"/>
    </xf>
    <xf numFmtId="165" fontId="47" fillId="25" borderId="10" xfId="0" applyNumberFormat="1" applyFont="1" applyFill="1" applyBorder="1" applyAlignment="1">
      <alignment horizontal="center" vertical="center" shrinkToFit="1"/>
    </xf>
    <xf numFmtId="1" fontId="21" fillId="25" borderId="0" xfId="0" applyNumberFormat="1" applyFont="1" applyFill="1" applyAlignment="1">
      <alignment horizontal="center" shrinkToFit="1"/>
    </xf>
    <xf numFmtId="0" fontId="47" fillId="25" borderId="0" xfId="0" applyFont="1" applyFill="1" applyAlignment="1">
      <alignment horizontal="left" shrinkToFit="1"/>
    </xf>
    <xf numFmtId="0" fontId="47" fillId="25" borderId="11" xfId="0" applyFont="1" applyFill="1" applyBorder="1" applyAlignment="1">
      <alignment horizontal="center"/>
    </xf>
    <xf numFmtId="0" fontId="47" fillId="25" borderId="0" xfId="0" applyFont="1" applyFill="1" applyBorder="1" applyAlignment="1">
      <alignment horizontal="center"/>
    </xf>
    <xf numFmtId="0" fontId="47" fillId="25" borderId="0" xfId="0" applyFont="1" applyFill="1"/>
    <xf numFmtId="1" fontId="47" fillId="25" borderId="0" xfId="0" applyNumberFormat="1" applyFont="1" applyFill="1"/>
    <xf numFmtId="0" fontId="47" fillId="25" borderId="0" xfId="0" applyFont="1" applyFill="1" applyBorder="1"/>
    <xf numFmtId="0" fontId="47" fillId="25" borderId="0" xfId="0" applyFont="1" applyFill="1" applyAlignment="1">
      <alignment horizontal="right" vertical="center" wrapText="1"/>
    </xf>
    <xf numFmtId="0" fontId="47" fillId="25" borderId="0" xfId="0" applyFont="1" applyFill="1" applyAlignment="1">
      <alignment horizontal="center" vertical="center" wrapText="1"/>
    </xf>
    <xf numFmtId="0" fontId="69" fillId="25" borderId="12" xfId="0" applyFont="1" applyFill="1" applyBorder="1" applyAlignment="1">
      <alignment horizontal="center" vertical="justify"/>
    </xf>
    <xf numFmtId="0" fontId="69" fillId="25" borderId="0" xfId="0" applyFont="1" applyFill="1" applyBorder="1" applyAlignment="1">
      <alignment horizontal="center" vertical="justify"/>
    </xf>
    <xf numFmtId="0" fontId="70" fillId="25" borderId="0" xfId="0" applyFont="1" applyFill="1" applyBorder="1" applyAlignment="1">
      <alignment horizontal="center" vertical="justify"/>
    </xf>
    <xf numFmtId="0" fontId="47" fillId="25" borderId="0" xfId="0" applyFont="1" applyFill="1" applyAlignment="1"/>
    <xf numFmtId="0" fontId="47" fillId="25" borderId="0" xfId="0" applyFont="1" applyFill="1" applyAlignment="1">
      <alignment horizontal="right" shrinkToFit="1"/>
    </xf>
    <xf numFmtId="0" fontId="21" fillId="25" borderId="0" xfId="0" applyFont="1" applyFill="1" applyAlignment="1">
      <alignment horizontal="center" shrinkToFit="1"/>
    </xf>
    <xf numFmtId="0" fontId="47" fillId="33" borderId="10" xfId="0" applyFont="1" applyFill="1" applyBorder="1" applyAlignment="1">
      <alignment shrinkToFit="1"/>
    </xf>
    <xf numFmtId="0" fontId="47" fillId="33" borderId="10" xfId="0" applyFont="1" applyFill="1" applyBorder="1" applyAlignment="1">
      <alignment horizontal="center" vertical="center" wrapText="1" shrinkToFit="1"/>
    </xf>
    <xf numFmtId="0" fontId="47" fillId="33" borderId="10" xfId="0" applyFont="1" applyFill="1" applyBorder="1" applyAlignment="1">
      <alignment horizontal="left" vertical="center" wrapText="1" shrinkToFit="1"/>
    </xf>
    <xf numFmtId="0" fontId="47" fillId="33" borderId="10" xfId="0" applyFont="1" applyFill="1" applyBorder="1" applyAlignment="1">
      <alignment horizontal="center"/>
    </xf>
    <xf numFmtId="3" fontId="47" fillId="33" borderId="10" xfId="0" applyNumberFormat="1" applyFont="1" applyFill="1" applyBorder="1" applyAlignment="1">
      <alignment horizontal="center" vertical="center" wrapText="1" shrinkToFit="1"/>
    </xf>
    <xf numFmtId="0" fontId="47" fillId="0" borderId="10" xfId="0" applyFont="1" applyFill="1" applyBorder="1" applyAlignment="1">
      <alignment shrinkToFit="1"/>
    </xf>
    <xf numFmtId="0" fontId="47" fillId="0" borderId="10" xfId="0" applyFont="1" applyFill="1" applyBorder="1" applyAlignment="1">
      <alignment horizontal="center" vertical="center" wrapText="1" shrinkToFit="1"/>
    </xf>
    <xf numFmtId="0" fontId="47" fillId="0" borderId="19" xfId="52" applyNumberFormat="1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/>
    </xf>
    <xf numFmtId="1" fontId="47" fillId="0" borderId="10" xfId="0" applyNumberFormat="1" applyFont="1" applyFill="1" applyBorder="1" applyAlignment="1">
      <alignment horizontal="center" vertical="center"/>
    </xf>
    <xf numFmtId="3" fontId="47" fillId="0" borderId="10" xfId="0" applyNumberFormat="1" applyFont="1" applyFill="1" applyBorder="1" applyAlignment="1">
      <alignment horizontal="center" vertical="center" wrapText="1" shrinkToFit="1"/>
    </xf>
    <xf numFmtId="1" fontId="47" fillId="0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shrinkToFit="1"/>
    </xf>
    <xf numFmtId="2" fontId="47" fillId="0" borderId="0" xfId="0" applyNumberFormat="1" applyFont="1" applyFill="1" applyBorder="1" applyAlignment="1">
      <alignment horizontal="center" vertical="center" shrinkToFit="1"/>
    </xf>
    <xf numFmtId="0" fontId="47" fillId="0" borderId="0" xfId="0" applyFont="1" applyFill="1" applyBorder="1" applyAlignment="1">
      <alignment horizontal="center" vertical="center"/>
    </xf>
    <xf numFmtId="14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/>
    <xf numFmtId="0" fontId="47" fillId="0" borderId="0" xfId="0" applyFont="1" applyFill="1"/>
    <xf numFmtId="0" fontId="47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left" shrinkToFit="1"/>
    </xf>
    <xf numFmtId="0" fontId="47" fillId="0" borderId="10" xfId="0" applyFont="1" applyFill="1" applyBorder="1" applyAlignment="1">
      <alignment horizontal="center" wrapText="1" shrinkToFit="1"/>
    </xf>
    <xf numFmtId="2" fontId="47" fillId="0" borderId="10" xfId="0" applyNumberFormat="1" applyFont="1" applyFill="1" applyBorder="1" applyAlignment="1">
      <alignment horizontal="center" shrinkToFit="1"/>
    </xf>
    <xf numFmtId="0" fontId="47" fillId="0" borderId="0" xfId="0" applyFont="1" applyFill="1" applyAlignment="1">
      <alignment shrinkToFit="1"/>
    </xf>
    <xf numFmtId="0" fontId="68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horizontal="left" wrapText="1"/>
    </xf>
    <xf numFmtId="0" fontId="68" fillId="0" borderId="10" xfId="0" applyFont="1" applyFill="1" applyBorder="1" applyAlignment="1">
      <alignment horizontal="left" vertical="center" wrapText="1"/>
    </xf>
    <xf numFmtId="49" fontId="47" fillId="0" borderId="10" xfId="49" applyNumberFormat="1" applyFont="1" applyFill="1" applyBorder="1" applyAlignment="1">
      <alignment horizontal="center" vertical="center" wrapText="1" shrinkToFit="1"/>
    </xf>
    <xf numFmtId="1" fontId="47" fillId="0" borderId="10" xfId="0" applyNumberFormat="1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/>
    </xf>
    <xf numFmtId="0" fontId="68" fillId="0" borderId="16" xfId="0" applyFont="1" applyFill="1" applyBorder="1" applyAlignment="1"/>
    <xf numFmtId="0" fontId="47" fillId="0" borderId="10" xfId="0" applyFont="1" applyFill="1" applyBorder="1" applyAlignment="1">
      <alignment horizontal="left" vertical="center" shrinkToFit="1"/>
    </xf>
    <xf numFmtId="3" fontId="47" fillId="0" borderId="10" xfId="0" applyNumberFormat="1" applyFont="1" applyFill="1" applyBorder="1" applyAlignment="1">
      <alignment horizontal="center" vertical="center" shrinkToFit="1"/>
    </xf>
    <xf numFmtId="2" fontId="47" fillId="0" borderId="10" xfId="0" applyNumberFormat="1" applyFont="1" applyFill="1" applyBorder="1" applyAlignment="1">
      <alignment horizontal="center"/>
    </xf>
    <xf numFmtId="0" fontId="47" fillId="0" borderId="0" xfId="0" applyFont="1" applyFill="1" applyAlignment="1">
      <alignment horizontal="center" vertical="center" shrinkToFit="1"/>
    </xf>
    <xf numFmtId="0" fontId="21" fillId="0" borderId="10" xfId="0" applyFont="1" applyFill="1" applyBorder="1" applyAlignment="1">
      <alignment vertical="center" wrapText="1" shrinkToFit="1"/>
    </xf>
    <xf numFmtId="1" fontId="21" fillId="0" borderId="10" xfId="0" applyNumberFormat="1" applyFont="1" applyFill="1" applyBorder="1" applyAlignment="1">
      <alignment horizontal="center" shrinkToFit="1"/>
    </xf>
    <xf numFmtId="0" fontId="47" fillId="0" borderId="10" xfId="0" applyFont="1" applyFill="1" applyBorder="1" applyAlignment="1">
      <alignment horizontal="left"/>
    </xf>
    <xf numFmtId="165" fontId="47" fillId="0" borderId="10" xfId="0" applyNumberFormat="1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 shrinkToFit="1"/>
    </xf>
    <xf numFmtId="0" fontId="68" fillId="0" borderId="10" xfId="0" applyFont="1" applyFill="1" applyBorder="1" applyAlignment="1">
      <alignment horizontal="left" wrapText="1"/>
    </xf>
    <xf numFmtId="1" fontId="47" fillId="0" borderId="10" xfId="0" applyNumberFormat="1" applyFont="1" applyFill="1" applyBorder="1" applyAlignment="1">
      <alignment horizontal="center" shrinkToFit="1"/>
    </xf>
    <xf numFmtId="0" fontId="47" fillId="0" borderId="10" xfId="0" applyNumberFormat="1" applyFont="1" applyFill="1" applyBorder="1" applyAlignment="1">
      <alignment horizontal="left"/>
    </xf>
    <xf numFmtId="0" fontId="47" fillId="0" borderId="10" xfId="1" applyFont="1" applyFill="1" applyBorder="1" applyAlignment="1">
      <alignment wrapText="1"/>
    </xf>
    <xf numFmtId="0" fontId="47" fillId="0" borderId="10" xfId="50" applyNumberFormat="1" applyFont="1" applyFill="1" applyBorder="1" applyAlignment="1">
      <alignment horizontal="left" wrapText="1"/>
    </xf>
    <xf numFmtId="3" fontId="31" fillId="27" borderId="17" xfId="0" applyNumberFormat="1" applyFont="1" applyFill="1" applyBorder="1" applyAlignment="1">
      <alignment vertical="center" shrinkToFit="1"/>
    </xf>
    <xf numFmtId="3" fontId="31" fillId="27" borderId="11" xfId="0" applyNumberFormat="1" applyFont="1" applyFill="1" applyBorder="1" applyAlignment="1">
      <alignment vertical="center" shrinkToFit="1"/>
    </xf>
    <xf numFmtId="0" fontId="24" fillId="25" borderId="10" xfId="43" applyFont="1" applyFill="1" applyBorder="1" applyAlignment="1">
      <alignment horizontal="left" vertical="center" wrapText="1"/>
    </xf>
    <xf numFmtId="0" fontId="30" fillId="25" borderId="10" xfId="0" applyFont="1" applyFill="1" applyBorder="1" applyAlignment="1">
      <alignment horizontal="left" vertical="center" wrapText="1" shrinkToFit="1"/>
    </xf>
    <xf numFmtId="4" fontId="24" fillId="25" borderId="10" xfId="0" applyNumberFormat="1" applyFont="1" applyFill="1" applyBorder="1" applyAlignment="1">
      <alignment horizontal="center" vertical="center" wrapText="1"/>
    </xf>
    <xf numFmtId="1" fontId="24" fillId="25" borderId="10" xfId="46" applyNumberFormat="1" applyFont="1" applyFill="1" applyBorder="1" applyAlignment="1">
      <alignment horizontal="left" vertical="center" wrapText="1"/>
    </xf>
    <xf numFmtId="167" fontId="24" fillId="25" borderId="10" xfId="0" applyNumberFormat="1" applyFont="1" applyFill="1" applyBorder="1" applyAlignment="1">
      <alignment horizontal="center" vertical="center" wrapText="1" shrinkToFit="1"/>
    </xf>
    <xf numFmtId="3" fontId="31" fillId="27" borderId="10" xfId="0" applyNumberFormat="1" applyFont="1" applyFill="1" applyBorder="1" applyAlignment="1">
      <alignment vertical="center" shrinkToFit="1"/>
    </xf>
    <xf numFmtId="4" fontId="32" fillId="29" borderId="10" xfId="0" applyNumberFormat="1" applyFont="1" applyFill="1" applyBorder="1" applyAlignment="1">
      <alignment horizontal="center" vertical="center" wrapText="1" shrinkToFit="1"/>
    </xf>
    <xf numFmtId="4" fontId="32" fillId="27" borderId="10" xfId="0" applyNumberFormat="1" applyFont="1" applyFill="1" applyBorder="1" applyAlignment="1">
      <alignment horizontal="center" vertical="center" wrapText="1" shrinkToFit="1"/>
    </xf>
    <xf numFmtId="4" fontId="52" fillId="27" borderId="10" xfId="0" applyNumberFormat="1" applyFont="1" applyFill="1" applyBorder="1" applyAlignment="1">
      <alignment horizontal="right" wrapText="1" shrinkToFit="1"/>
    </xf>
    <xf numFmtId="4" fontId="52" fillId="27" borderId="10" xfId="0" applyNumberFormat="1" applyFont="1" applyFill="1" applyBorder="1" applyAlignment="1">
      <alignment shrinkToFit="1"/>
    </xf>
    <xf numFmtId="0" fontId="32" fillId="28" borderId="0" xfId="0" applyFont="1" applyFill="1" applyBorder="1" applyAlignment="1">
      <alignment horizontal="center" vertical="center" wrapText="1" shrinkToFit="1"/>
    </xf>
    <xf numFmtId="0" fontId="32" fillId="28" borderId="0" xfId="0" applyFont="1" applyFill="1" applyBorder="1" applyAlignment="1">
      <alignment horizontal="center" vertical="center" wrapText="1"/>
    </xf>
    <xf numFmtId="0" fontId="32" fillId="28" borderId="0" xfId="47" applyFont="1" applyFill="1" applyBorder="1" applyAlignment="1" applyProtection="1">
      <alignment horizontal="center" vertical="center" wrapText="1"/>
    </xf>
    <xf numFmtId="49" fontId="32" fillId="28" borderId="0" xfId="0" applyNumberFormat="1" applyFont="1" applyFill="1" applyBorder="1" applyAlignment="1">
      <alignment horizontal="center" vertical="center" wrapText="1" shrinkToFit="1"/>
    </xf>
    <xf numFmtId="0" fontId="33" fillId="28" borderId="0" xfId="0" applyFont="1" applyFill="1" applyBorder="1" applyAlignment="1">
      <alignment horizontal="center" vertical="center"/>
    </xf>
    <xf numFmtId="0" fontId="24" fillId="25" borderId="13" xfId="0" applyFont="1" applyFill="1" applyBorder="1" applyAlignment="1">
      <alignment horizontal="left" vertical="center" wrapText="1"/>
    </xf>
    <xf numFmtId="49" fontId="24" fillId="25" borderId="13" xfId="0" applyNumberFormat="1" applyFont="1" applyFill="1" applyBorder="1" applyAlignment="1">
      <alignment horizontal="center" vertical="center" wrapText="1" shrinkToFit="1"/>
    </xf>
    <xf numFmtId="0" fontId="24" fillId="25" borderId="13" xfId="0" applyFont="1" applyFill="1" applyBorder="1" applyAlignment="1">
      <alignment horizontal="center" vertical="center" wrapText="1"/>
    </xf>
    <xf numFmtId="166" fontId="24" fillId="25" borderId="13" xfId="0" applyNumberFormat="1" applyFont="1" applyFill="1" applyBorder="1" applyAlignment="1">
      <alignment horizontal="center" vertical="center" wrapText="1" shrinkToFit="1"/>
    </xf>
    <xf numFmtId="0" fontId="24" fillId="24" borderId="13" xfId="0" applyFont="1" applyFill="1" applyBorder="1" applyAlignment="1">
      <alignment horizontal="center" vertical="center" wrapText="1" shrinkToFit="1"/>
    </xf>
    <xf numFmtId="2" fontId="24" fillId="25" borderId="13" xfId="0" applyNumberFormat="1" applyFont="1" applyFill="1" applyBorder="1" applyAlignment="1">
      <alignment horizontal="center" vertical="center" wrapText="1"/>
    </xf>
    <xf numFmtId="1" fontId="24" fillId="26" borderId="29" xfId="0" applyNumberFormat="1" applyFont="1" applyFill="1" applyBorder="1" applyAlignment="1">
      <alignment horizontal="center" vertical="center" wrapText="1"/>
    </xf>
    <xf numFmtId="164" fontId="32" fillId="0" borderId="13" xfId="0" applyNumberFormat="1" applyFont="1" applyFill="1" applyBorder="1" applyAlignment="1">
      <alignment horizontal="center" vertical="center" wrapText="1" shrinkToFit="1"/>
    </xf>
    <xf numFmtId="3" fontId="31" fillId="25" borderId="18" xfId="0" applyNumberFormat="1" applyFont="1" applyFill="1" applyBorder="1" applyAlignment="1">
      <alignment vertical="center" shrinkToFit="1"/>
    </xf>
    <xf numFmtId="2" fontId="24" fillId="0" borderId="13" xfId="0" applyNumberFormat="1" applyFont="1" applyBorder="1" applyAlignment="1">
      <alignment horizontal="center" vertical="center" wrapText="1" shrinkToFit="1"/>
    </xf>
    <xf numFmtId="4" fontId="32" fillId="0" borderId="0" xfId="0" applyNumberFormat="1" applyFont="1" applyFill="1" applyBorder="1" applyAlignment="1">
      <alignment horizontal="center" vertical="center" wrapText="1" shrinkToFit="1"/>
    </xf>
    <xf numFmtId="4" fontId="71" fillId="29" borderId="10" xfId="0" applyNumberFormat="1" applyFont="1" applyFill="1" applyBorder="1" applyAlignment="1">
      <alignment horizontal="center" vertical="center" wrapText="1" shrinkToFit="1"/>
    </xf>
    <xf numFmtId="0" fontId="37" fillId="0" borderId="10" xfId="0" applyFont="1" applyFill="1" applyBorder="1" applyAlignment="1">
      <alignment wrapText="1" shrinkToFit="1"/>
    </xf>
    <xf numFmtId="0" fontId="37" fillId="0" borderId="10" xfId="0" applyFont="1" applyFill="1" applyBorder="1" applyAlignment="1">
      <alignment horizontal="center" wrapText="1" shrinkToFit="1"/>
    </xf>
    <xf numFmtId="0" fontId="52" fillId="0" borderId="0" xfId="0" applyFont="1" applyFill="1" applyBorder="1" applyAlignment="1">
      <alignment shrinkToFit="1"/>
    </xf>
    <xf numFmtId="0" fontId="52" fillId="0" borderId="0" xfId="0" applyFont="1" applyFill="1" applyAlignment="1">
      <alignment shrinkToFit="1"/>
    </xf>
    <xf numFmtId="17" fontId="37" fillId="0" borderId="10" xfId="0" applyNumberFormat="1" applyFont="1" applyFill="1" applyBorder="1" applyAlignment="1">
      <alignment horizontal="center" wrapText="1" shrinkToFit="1"/>
    </xf>
    <xf numFmtId="0" fontId="52" fillId="0" borderId="0" xfId="0" applyFont="1" applyFill="1" applyBorder="1" applyAlignment="1">
      <alignment horizontal="center" shrinkToFit="1"/>
    </xf>
    <xf numFmtId="0" fontId="52" fillId="0" borderId="0" xfId="0" applyFont="1" applyFill="1" applyAlignment="1">
      <alignment horizontal="center" shrinkToFit="1"/>
    </xf>
    <xf numFmtId="4" fontId="37" fillId="27" borderId="10" xfId="0" applyNumberFormat="1" applyFont="1" applyFill="1" applyBorder="1" applyAlignment="1">
      <alignment horizontal="right" wrapText="1" shrinkToFit="1"/>
    </xf>
    <xf numFmtId="0" fontId="37" fillId="32" borderId="10" xfId="0" applyFont="1" applyFill="1" applyBorder="1" applyAlignment="1">
      <alignment horizontal="center" wrapText="1" shrinkToFit="1"/>
    </xf>
    <xf numFmtId="49" fontId="37" fillId="30" borderId="18" xfId="0" applyNumberFormat="1" applyFont="1" applyFill="1" applyBorder="1" applyAlignment="1">
      <alignment horizontal="center" wrapText="1" shrinkToFit="1"/>
    </xf>
    <xf numFmtId="4" fontId="0" fillId="27" borderId="10" xfId="0" applyNumberFormat="1" applyFill="1" applyBorder="1" applyAlignment="1">
      <alignment horizontal="center" vertical="center" wrapText="1" shrinkToFit="1"/>
    </xf>
    <xf numFmtId="43" fontId="24" fillId="27" borderId="17" xfId="49" applyFont="1" applyFill="1" applyBorder="1" applyAlignment="1">
      <alignment horizontal="center" vertical="center" wrapText="1" shrinkToFit="1"/>
    </xf>
    <xf numFmtId="43" fontId="24" fillId="27" borderId="0" xfId="49" applyFont="1" applyFill="1" applyBorder="1" applyAlignment="1">
      <alignment horizontal="center" vertical="center" wrapText="1" shrinkToFit="1"/>
    </xf>
    <xf numFmtId="4" fontId="20" fillId="27" borderId="10" xfId="0" applyNumberFormat="1" applyFont="1" applyFill="1" applyBorder="1" applyAlignment="1">
      <alignment horizontal="center" vertical="center" wrapText="1" shrinkToFit="1"/>
    </xf>
    <xf numFmtId="4" fontId="20" fillId="27" borderId="19" xfId="0" applyNumberFormat="1" applyFont="1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horizontal="center" vertical="center" wrapText="1" shrinkToFit="1"/>
    </xf>
    <xf numFmtId="0" fontId="47" fillId="25" borderId="17" xfId="0" applyFont="1" applyFill="1" applyBorder="1" applyAlignment="1">
      <alignment horizontal="center" vertical="center" wrapText="1" shrinkToFit="1"/>
    </xf>
    <xf numFmtId="0" fontId="47" fillId="25" borderId="17" xfId="0" applyNumberFormat="1" applyFont="1" applyFill="1" applyBorder="1" applyAlignment="1">
      <alignment horizontal="left"/>
    </xf>
    <xf numFmtId="0" fontId="47" fillId="25" borderId="17" xfId="0" applyFont="1" applyFill="1" applyBorder="1" applyAlignment="1">
      <alignment horizontal="center" wrapText="1" shrinkToFit="1"/>
    </xf>
    <xf numFmtId="3" fontId="47" fillId="27" borderId="17" xfId="0" applyNumberFormat="1" applyFont="1" applyFill="1" applyBorder="1" applyAlignment="1">
      <alignment horizontal="center" shrinkToFit="1"/>
    </xf>
    <xf numFmtId="0" fontId="21" fillId="33" borderId="10" xfId="0" applyFont="1" applyFill="1" applyBorder="1" applyAlignment="1">
      <alignment horizontal="left" vertical="center" wrapText="1"/>
    </xf>
    <xf numFmtId="0" fontId="21" fillId="33" borderId="10" xfId="1" applyFont="1" applyFill="1" applyBorder="1" applyAlignment="1">
      <alignment wrapText="1"/>
    </xf>
    <xf numFmtId="165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wrapText="1" shrinkToFit="1"/>
    </xf>
    <xf numFmtId="0" fontId="47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 shrinkToFit="1"/>
    </xf>
    <xf numFmtId="2" fontId="47" fillId="25" borderId="15" xfId="0" applyNumberFormat="1" applyFont="1" applyFill="1" applyBorder="1" applyAlignment="1">
      <alignment horizontal="center" shrinkToFit="1"/>
    </xf>
    <xf numFmtId="3" fontId="47" fillId="27" borderId="10" xfId="0" applyNumberFormat="1" applyFont="1" applyFill="1" applyBorder="1" applyAlignment="1">
      <alignment horizontal="center" shrinkToFit="1"/>
    </xf>
    <xf numFmtId="3" fontId="21" fillId="27" borderId="10" xfId="0" applyNumberFormat="1" applyFont="1" applyFill="1" applyBorder="1" applyAlignment="1">
      <alignment horizontal="center" shrinkToFit="1"/>
    </xf>
    <xf numFmtId="0" fontId="24" fillId="25" borderId="10" xfId="48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2" fontId="24" fillId="0" borderId="10" xfId="0" applyNumberFormat="1" applyFont="1" applyFill="1" applyBorder="1" applyAlignment="1">
      <alignment horizontal="center" vertical="center" wrapText="1" shrinkToFit="1"/>
    </xf>
    <xf numFmtId="0" fontId="24" fillId="0" borderId="10" xfId="0" applyFont="1" applyFill="1" applyBorder="1" applyAlignment="1">
      <alignment vertical="center"/>
    </xf>
    <xf numFmtId="1" fontId="24" fillId="0" borderId="10" xfId="0" applyNumberFormat="1" applyFont="1" applyFill="1" applyBorder="1" applyAlignment="1">
      <alignment horizontal="center" vertical="center"/>
    </xf>
    <xf numFmtId="0" fontId="24" fillId="0" borderId="10" xfId="48" applyFont="1" applyFill="1" applyBorder="1" applyAlignment="1">
      <alignment vertical="top" wrapText="1"/>
    </xf>
    <xf numFmtId="0" fontId="24" fillId="0" borderId="10" xfId="48" applyFont="1" applyBorder="1" applyAlignment="1">
      <alignment vertical="center" wrapText="1"/>
    </xf>
    <xf numFmtId="0" fontId="24" fillId="0" borderId="10" xfId="48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44" fontId="0" fillId="0" borderId="10" xfId="0" applyNumberFormat="1" applyFill="1" applyBorder="1" applyAlignment="1">
      <alignment horizontal="center" vertical="center" wrapText="1" shrinkToFit="1"/>
    </xf>
    <xf numFmtId="0" fontId="24" fillId="0" borderId="15" xfId="0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3" fontId="24" fillId="0" borderId="13" xfId="0" applyNumberFormat="1" applyFont="1" applyFill="1" applyBorder="1" applyAlignment="1">
      <alignment horizontal="center" vertical="center" wrapText="1" shrinkToFit="1"/>
    </xf>
    <xf numFmtId="0" fontId="24" fillId="0" borderId="15" xfId="0" applyFont="1" applyFill="1" applyBorder="1" applyAlignment="1">
      <alignment vertical="center" wrapText="1"/>
    </xf>
    <xf numFmtId="0" fontId="24" fillId="0" borderId="13" xfId="48" applyFont="1" applyFill="1" applyBorder="1" applyAlignment="1">
      <alignment vertical="center" wrapText="1"/>
    </xf>
    <xf numFmtId="0" fontId="24" fillId="24" borderId="17" xfId="0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>
      <alignment horizontal="center" vertical="center" wrapText="1" shrinkToFit="1"/>
    </xf>
    <xf numFmtId="0" fontId="24" fillId="24" borderId="10" xfId="0" applyFont="1" applyFill="1" applyBorder="1" applyAlignment="1">
      <alignment horizontal="center" vertical="center" wrapText="1" shrinkToFit="1"/>
    </xf>
    <xf numFmtId="4" fontId="20" fillId="0" borderId="18" xfId="0" applyNumberFormat="1" applyFont="1" applyFill="1" applyBorder="1" applyAlignment="1">
      <alignment vertical="center" wrapText="1" shrinkToFit="1"/>
    </xf>
    <xf numFmtId="0" fontId="23" fillId="0" borderId="11" xfId="0" applyFont="1" applyBorder="1" applyAlignment="1">
      <alignment wrapText="1" shrinkToFit="1"/>
    </xf>
    <xf numFmtId="0" fontId="0" fillId="0" borderId="17" xfId="0" applyBorder="1" applyAlignment="1">
      <alignment wrapText="1" shrinkToFit="1"/>
    </xf>
    <xf numFmtId="0" fontId="0" fillId="0" borderId="18" xfId="0" applyFill="1" applyBorder="1" applyAlignment="1">
      <alignment horizontal="center" vertical="center" shrinkToFit="1"/>
    </xf>
    <xf numFmtId="4" fontId="20" fillId="27" borderId="13" xfId="0" applyNumberFormat="1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4" fontId="20" fillId="27" borderId="10" xfId="0" applyNumberFormat="1" applyFont="1" applyFill="1" applyBorder="1" applyAlignment="1">
      <alignment horizontal="center" vertical="center" shrinkToFit="1"/>
    </xf>
    <xf numFmtId="4" fontId="20" fillId="27" borderId="16" xfId="0" applyNumberFormat="1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>
      <alignment wrapText="1" shrinkToFit="1"/>
    </xf>
    <xf numFmtId="0" fontId="43" fillId="0" borderId="0" xfId="0" applyFont="1" applyAlignment="1">
      <alignment horizontal="left"/>
    </xf>
    <xf numFmtId="169" fontId="31" fillId="0" borderId="0" xfId="0" applyNumberFormat="1" applyFont="1"/>
    <xf numFmtId="49" fontId="37" fillId="0" borderId="10" xfId="0" applyNumberFormat="1" applyFont="1" applyFill="1" applyBorder="1" applyAlignment="1">
      <alignment horizontal="center" vertical="center" wrapText="1" shrinkToFit="1"/>
    </xf>
    <xf numFmtId="17" fontId="37" fillId="0" borderId="10" xfId="0" applyNumberFormat="1" applyFont="1" applyFill="1" applyBorder="1" applyAlignment="1">
      <alignment horizontal="center" vertical="center" wrapText="1" shrinkToFit="1"/>
    </xf>
    <xf numFmtId="0" fontId="37" fillId="0" borderId="0" xfId="0" applyFont="1" applyFill="1" applyBorder="1" applyAlignment="1">
      <alignment horizontal="center" vertical="center" wrapText="1" shrinkToFit="1"/>
    </xf>
    <xf numFmtId="0" fontId="37" fillId="0" borderId="10" xfId="0" applyFont="1" applyFill="1" applyBorder="1" applyAlignment="1">
      <alignment horizontal="right" vertical="center" wrapText="1" shrinkToFit="1"/>
    </xf>
    <xf numFmtId="0" fontId="37" fillId="25" borderId="18" xfId="0" applyFont="1" applyFill="1" applyBorder="1" applyAlignment="1">
      <alignment horizontal="center" vertical="center" wrapText="1" shrinkToFit="1"/>
    </xf>
    <xf numFmtId="17" fontId="37" fillId="25" borderId="10" xfId="0" applyNumberFormat="1" applyFont="1" applyFill="1" applyBorder="1" applyAlignment="1">
      <alignment horizontal="center" vertical="center" wrapText="1" shrinkToFit="1"/>
    </xf>
    <xf numFmtId="0" fontId="37" fillId="25" borderId="10" xfId="0" applyFont="1" applyFill="1" applyBorder="1" applyAlignment="1">
      <alignment horizontal="left" vertical="center" wrapText="1" shrinkToFit="1"/>
    </xf>
    <xf numFmtId="0" fontId="32" fillId="0" borderId="10" xfId="0" applyFont="1" applyFill="1" applyBorder="1" applyAlignment="1">
      <alignment horizontal="left" vertical="center" wrapText="1" shrinkToFit="1"/>
    </xf>
    <xf numFmtId="0" fontId="37" fillId="0" borderId="18" xfId="0" applyFont="1" applyFill="1" applyBorder="1" applyAlignment="1">
      <alignment horizontal="center" vertical="center" wrapText="1" shrinkToFit="1"/>
    </xf>
    <xf numFmtId="0" fontId="37" fillId="0" borderId="16" xfId="0" applyFont="1" applyFill="1" applyBorder="1" applyAlignment="1">
      <alignment horizontal="center" vertical="center" wrapText="1" shrinkToFi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shrinkToFit="1"/>
    </xf>
    <xf numFmtId="0" fontId="32" fillId="0" borderId="16" xfId="0" applyFont="1" applyFill="1" applyBorder="1" applyAlignment="1">
      <alignment vertical="center" wrapText="1" shrinkToFit="1"/>
    </xf>
    <xf numFmtId="0" fontId="37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37" fillId="0" borderId="16" xfId="0" applyFont="1" applyFill="1" applyBorder="1" applyAlignment="1">
      <alignment vertical="center" wrapText="1" shrinkToFi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left" vertical="center" wrapText="1" shrinkToFit="1"/>
    </xf>
    <xf numFmtId="0" fontId="37" fillId="0" borderId="17" xfId="0" applyFont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 shrinkToFit="1"/>
    </xf>
    <xf numFmtId="0" fontId="37" fillId="0" borderId="18" xfId="0" applyFont="1" applyBorder="1" applyAlignment="1">
      <alignment horizontal="center" vertical="center"/>
    </xf>
    <xf numFmtId="0" fontId="37" fillId="25" borderId="16" xfId="0" applyFont="1" applyFill="1" applyBorder="1" applyAlignment="1">
      <alignment horizontal="left" vertical="center" wrapText="1" shrinkToFit="1"/>
    </xf>
    <xf numFmtId="49" fontId="37" fillId="0" borderId="10" xfId="0" applyNumberFormat="1" applyFont="1" applyBorder="1" applyAlignment="1">
      <alignment horizontal="center" vertical="center" wrapText="1" shrinkToFit="1"/>
    </xf>
    <xf numFmtId="3" fontId="37" fillId="0" borderId="10" xfId="0" applyNumberFormat="1" applyFont="1" applyBorder="1" applyAlignment="1">
      <alignment horizontal="center" vertical="center" wrapText="1" shrinkToFit="1"/>
    </xf>
    <xf numFmtId="164" fontId="37" fillId="0" borderId="10" xfId="0" applyNumberFormat="1" applyFont="1" applyBorder="1" applyAlignment="1">
      <alignment horizontal="center" vertical="center" wrapText="1" shrinkToFit="1"/>
    </xf>
    <xf numFmtId="1" fontId="37" fillId="0" borderId="10" xfId="0" applyNumberFormat="1" applyFont="1" applyBorder="1" applyAlignment="1">
      <alignment horizontal="center" vertical="center" wrapText="1" shrinkToFit="1"/>
    </xf>
    <xf numFmtId="49" fontId="37" fillId="0" borderId="10" xfId="0" applyNumberFormat="1" applyFont="1" applyFill="1" applyBorder="1" applyAlignment="1">
      <alignment horizontal="center" vertical="center" shrinkToFit="1"/>
    </xf>
    <xf numFmtId="0" fontId="32" fillId="0" borderId="16" xfId="0" applyFont="1" applyFill="1" applyBorder="1" applyAlignment="1">
      <alignment horizontal="left" vertical="center" wrapText="1" shrinkToFit="1"/>
    </xf>
    <xf numFmtId="0" fontId="37" fillId="0" borderId="0" xfId="0" applyFont="1" applyAlignment="1">
      <alignment horizontal="left" shrinkToFit="1"/>
    </xf>
    <xf numFmtId="0" fontId="56" fillId="0" borderId="11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73" fillId="0" borderId="12" xfId="0" applyFont="1" applyBorder="1" applyAlignment="1">
      <alignment horizontal="center" vertical="justify"/>
    </xf>
    <xf numFmtId="0" fontId="73" fillId="0" borderId="0" xfId="0" applyFont="1" applyBorder="1" applyAlignment="1">
      <alignment horizontal="center" vertical="justify"/>
    </xf>
    <xf numFmtId="0" fontId="37" fillId="0" borderId="17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wrapText="1" shrinkToFit="1"/>
    </xf>
    <xf numFmtId="0" fontId="37" fillId="0" borderId="0" xfId="0" applyFont="1" applyFill="1" applyAlignment="1">
      <alignment horizontal="center"/>
    </xf>
    <xf numFmtId="0" fontId="37" fillId="0" borderId="18" xfId="0" applyFont="1" applyFill="1" applyBorder="1" applyAlignment="1">
      <alignment horizontal="center" wrapText="1" shrinkToFit="1"/>
    </xf>
    <xf numFmtId="0" fontId="37" fillId="0" borderId="17" xfId="0" applyFont="1" applyFill="1" applyBorder="1" applyAlignment="1">
      <alignment horizontal="center" wrapText="1" shrinkToFit="1"/>
    </xf>
    <xf numFmtId="0" fontId="37" fillId="0" borderId="10" xfId="0" applyFont="1" applyFill="1" applyBorder="1" applyAlignment="1">
      <alignment horizontal="left" vertical="center" shrinkToFit="1"/>
    </xf>
    <xf numFmtId="0" fontId="37" fillId="0" borderId="0" xfId="0" applyFont="1" applyFill="1" applyAlignment="1">
      <alignment horizontal="left" vertical="center" shrinkToFit="1"/>
    </xf>
    <xf numFmtId="4" fontId="37" fillId="0" borderId="10" xfId="0" applyNumberFormat="1" applyFont="1" applyFill="1" applyBorder="1" applyAlignment="1">
      <alignment horizontal="center" vertical="center" wrapText="1" shrinkToFit="1"/>
    </xf>
    <xf numFmtId="4" fontId="37" fillId="0" borderId="18" xfId="0" applyNumberFormat="1" applyFont="1" applyFill="1" applyBorder="1" applyAlignment="1">
      <alignment horizontal="center" vertical="center" wrapText="1" shrinkToFit="1"/>
    </xf>
    <xf numFmtId="0" fontId="45" fillId="0" borderId="12" xfId="0" applyFont="1" applyBorder="1" applyAlignment="1">
      <alignment horizontal="center" vertical="justify"/>
    </xf>
    <xf numFmtId="0" fontId="45" fillId="0" borderId="0" xfId="0" applyFont="1" applyBorder="1" applyAlignment="1">
      <alignment vertical="justify"/>
    </xf>
    <xf numFmtId="0" fontId="24" fillId="0" borderId="0" xfId="0" applyFont="1" applyAlignment="1"/>
    <xf numFmtId="0" fontId="43" fillId="0" borderId="11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0" fillId="0" borderId="13" xfId="0" applyFill="1" applyBorder="1" applyAlignment="1">
      <alignment horizontal="center" vertical="center" shrinkToFit="1"/>
    </xf>
    <xf numFmtId="0" fontId="0" fillId="30" borderId="16" xfId="0" applyFill="1" applyBorder="1" applyAlignment="1">
      <alignment horizontal="center" vertical="center" wrapText="1" shrinkToFit="1"/>
    </xf>
    <xf numFmtId="0" fontId="0" fillId="30" borderId="17" xfId="0" applyFill="1" applyBorder="1" applyAlignment="1">
      <alignment horizontal="center" vertical="center" wrapText="1" shrinkToFit="1"/>
    </xf>
    <xf numFmtId="0" fontId="0" fillId="30" borderId="18" xfId="0" applyFill="1" applyBorder="1" applyAlignment="1">
      <alignment horizontal="center" vertical="center" wrapText="1" shrinkToFit="1"/>
    </xf>
    <xf numFmtId="0" fontId="24" fillId="24" borderId="16" xfId="0" applyFont="1" applyFill="1" applyBorder="1" applyAlignment="1">
      <alignment horizontal="center" vertical="center" wrapText="1" shrinkToFit="1"/>
    </xf>
    <xf numFmtId="0" fontId="24" fillId="24" borderId="17" xfId="0" applyFont="1" applyFill="1" applyBorder="1" applyAlignment="1">
      <alignment horizontal="center" vertical="center" wrapText="1" shrinkToFit="1"/>
    </xf>
    <xf numFmtId="0" fontId="24" fillId="24" borderId="18" xfId="0" applyFont="1" applyFill="1" applyBorder="1" applyAlignment="1">
      <alignment horizontal="center" vertical="center" wrapText="1" shrinkToFit="1"/>
    </xf>
    <xf numFmtId="0" fontId="24" fillId="24" borderId="10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textRotation="90" wrapText="1" shrinkToFit="1"/>
    </xf>
    <xf numFmtId="0" fontId="0" fillId="0" borderId="13" xfId="0" applyBorder="1" applyAlignment="1">
      <alignment horizontal="center" vertical="center" textRotation="90" wrapText="1" shrinkToFit="1"/>
    </xf>
    <xf numFmtId="0" fontId="38" fillId="0" borderId="10" xfId="0" applyFont="1" applyBorder="1" applyAlignment="1">
      <alignment horizontal="left" wrapText="1" shrinkToFit="1"/>
    </xf>
    <xf numFmtId="0" fontId="25" fillId="0" borderId="16" xfId="0" applyFont="1" applyBorder="1" applyAlignment="1">
      <alignment horizontal="center" wrapText="1" shrinkToFit="1"/>
    </xf>
    <xf numFmtId="0" fontId="25" fillId="0" borderId="17" xfId="0" applyFont="1" applyBorder="1" applyAlignment="1">
      <alignment horizontal="center" wrapText="1" shrinkToFit="1"/>
    </xf>
    <xf numFmtId="0" fontId="25" fillId="0" borderId="18" xfId="0" applyFont="1" applyBorder="1" applyAlignment="1">
      <alignment horizontal="center" wrapText="1" shrinkToFit="1"/>
    </xf>
    <xf numFmtId="0" fontId="0" fillId="0" borderId="14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6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38" fillId="0" borderId="16" xfId="0" applyFont="1" applyBorder="1" applyAlignment="1">
      <alignment horizontal="left" wrapText="1" shrinkToFit="1"/>
    </xf>
    <xf numFmtId="0" fontId="38" fillId="0" borderId="17" xfId="0" applyFont="1" applyBorder="1" applyAlignment="1">
      <alignment horizontal="left" wrapText="1" shrinkToFit="1"/>
    </xf>
    <xf numFmtId="0" fontId="72" fillId="0" borderId="16" xfId="47" applyFont="1" applyBorder="1" applyAlignment="1" applyProtection="1">
      <alignment horizontal="center" wrapText="1" shrinkToFit="1"/>
    </xf>
    <xf numFmtId="0" fontId="38" fillId="0" borderId="17" xfId="0" applyFont="1" applyBorder="1" applyAlignment="1">
      <alignment horizontal="center" wrapText="1" shrinkToFit="1"/>
    </xf>
    <xf numFmtId="0" fontId="38" fillId="0" borderId="18" xfId="0" applyFont="1" applyBorder="1" applyAlignment="1">
      <alignment horizontal="center" wrapText="1" shrinkToFit="1"/>
    </xf>
    <xf numFmtId="0" fontId="27" fillId="0" borderId="0" xfId="0" applyFont="1" applyAlignment="1">
      <alignment horizontal="left" wrapText="1" shrinkToFit="1"/>
    </xf>
    <xf numFmtId="0" fontId="0" fillId="0" borderId="0" xfId="0" applyAlignment="1">
      <alignment horizontal="left" wrapText="1" shrinkToFit="1"/>
    </xf>
    <xf numFmtId="0" fontId="27" fillId="0" borderId="0" xfId="0" applyFont="1" applyAlignment="1">
      <alignment horizontal="center" wrapText="1" shrinkToFit="1"/>
    </xf>
    <xf numFmtId="0" fontId="23" fillId="0" borderId="0" xfId="0" applyFont="1" applyAlignment="1">
      <alignment horizontal="center" wrapText="1" shrinkToFit="1"/>
    </xf>
    <xf numFmtId="0" fontId="0" fillId="30" borderId="10" xfId="0" applyFill="1" applyBorder="1" applyAlignment="1">
      <alignment horizontal="center" vertical="center" wrapText="1" shrinkToFit="1"/>
    </xf>
    <xf numFmtId="0" fontId="32" fillId="0" borderId="16" xfId="0" applyFont="1" applyFill="1" applyBorder="1" applyAlignment="1">
      <alignment horizontal="center" vertical="center" wrapText="1" shrinkToFit="1"/>
    </xf>
    <xf numFmtId="0" fontId="32" fillId="0" borderId="17" xfId="0" applyFont="1" applyFill="1" applyBorder="1" applyAlignment="1">
      <alignment horizontal="center" vertical="center" wrapText="1" shrinkToFit="1"/>
    </xf>
    <xf numFmtId="0" fontId="32" fillId="0" borderId="18" xfId="0" applyFont="1" applyFill="1" applyBorder="1" applyAlignment="1">
      <alignment horizontal="center" vertical="center" wrapText="1" shrinkToFit="1"/>
    </xf>
    <xf numFmtId="0" fontId="32" fillId="28" borderId="16" xfId="0" applyFont="1" applyFill="1" applyBorder="1" applyAlignment="1">
      <alignment horizontal="center" vertical="center" wrapText="1" shrinkToFit="1"/>
    </xf>
    <xf numFmtId="0" fontId="32" fillId="28" borderId="17" xfId="0" applyFont="1" applyFill="1" applyBorder="1" applyAlignment="1">
      <alignment horizontal="center" vertical="center" wrapText="1" shrinkToFit="1"/>
    </xf>
    <xf numFmtId="0" fontId="32" fillId="28" borderId="18" xfId="0" applyFont="1" applyFill="1" applyBorder="1" applyAlignment="1">
      <alignment horizontal="center" vertical="center" wrapText="1" shrinkToFit="1"/>
    </xf>
    <xf numFmtId="0" fontId="24" fillId="0" borderId="19" xfId="0" applyFont="1" applyBorder="1" applyAlignment="1">
      <alignment horizontal="center" vertical="center" textRotation="90" wrapText="1" shrinkToFit="1"/>
    </xf>
    <xf numFmtId="0" fontId="24" fillId="0" borderId="14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24" fillId="0" borderId="16" xfId="0" applyFont="1" applyBorder="1" applyAlignment="1">
      <alignment horizontal="center" vertical="center" wrapText="1" shrinkToFit="1"/>
    </xf>
    <xf numFmtId="0" fontId="24" fillId="0" borderId="18" xfId="0" applyFont="1" applyBorder="1" applyAlignment="1">
      <alignment horizontal="center" vertical="center" wrapText="1" shrinkToFit="1"/>
    </xf>
    <xf numFmtId="0" fontId="24" fillId="0" borderId="19" xfId="0" applyFont="1" applyBorder="1" applyAlignment="1">
      <alignment horizontal="center" vertical="center" wrapText="1" shrinkToFit="1"/>
    </xf>
    <xf numFmtId="0" fontId="24" fillId="0" borderId="13" xfId="0" applyFont="1" applyBorder="1" applyAlignment="1">
      <alignment horizontal="center" vertical="center" wrapText="1" shrinkToFit="1"/>
    </xf>
    <xf numFmtId="0" fontId="24" fillId="0" borderId="16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0" fontId="24" fillId="0" borderId="18" xfId="0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center" vertical="center" wrapText="1" shrinkToFit="1"/>
    </xf>
    <xf numFmtId="0" fontId="24" fillId="0" borderId="15" xfId="0" applyFont="1" applyBorder="1" applyAlignment="1">
      <alignment horizontal="center" vertical="center" wrapText="1" shrinkToFit="1"/>
    </xf>
    <xf numFmtId="0" fontId="24" fillId="0" borderId="16" xfId="0" applyFont="1" applyBorder="1" applyAlignment="1">
      <alignment horizontal="left" wrapText="1" shrinkToFit="1"/>
    </xf>
    <xf numFmtId="0" fontId="24" fillId="0" borderId="17" xfId="0" applyFont="1" applyBorder="1" applyAlignment="1">
      <alignment horizontal="left" wrapText="1" shrinkToFit="1"/>
    </xf>
    <xf numFmtId="0" fontId="24" fillId="0" borderId="13" xfId="0" applyFont="1" applyBorder="1" applyAlignment="1">
      <alignment horizontal="center" vertical="center" textRotation="90" wrapText="1" shrinkToFit="1"/>
    </xf>
    <xf numFmtId="164" fontId="24" fillId="0" borderId="16" xfId="0" applyNumberFormat="1" applyFont="1" applyBorder="1" applyAlignment="1">
      <alignment horizontal="center" vertical="center" wrapText="1" shrinkToFit="1"/>
    </xf>
    <xf numFmtId="164" fontId="24" fillId="0" borderId="18" xfId="0" applyNumberFormat="1" applyFont="1" applyBorder="1" applyAlignment="1">
      <alignment horizontal="center" vertical="center" wrapText="1" shrinkToFit="1"/>
    </xf>
    <xf numFmtId="0" fontId="24" fillId="0" borderId="18" xfId="0" applyFont="1" applyBorder="1" applyAlignment="1">
      <alignment horizontal="left" wrapText="1" shrinkToFit="1"/>
    </xf>
    <xf numFmtId="0" fontId="24" fillId="0" borderId="13" xfId="0" applyFont="1" applyBorder="1" applyAlignment="1">
      <alignment horizontal="left" wrapText="1" shrinkToFit="1"/>
    </xf>
    <xf numFmtId="0" fontId="24" fillId="0" borderId="0" xfId="0" applyFont="1" applyAlignment="1">
      <alignment horizontal="center" vertical="center"/>
    </xf>
    <xf numFmtId="3" fontId="31" fillId="25" borderId="23" xfId="0" applyNumberFormat="1" applyFont="1" applyFill="1" applyBorder="1" applyAlignment="1">
      <alignment horizontal="left" vertical="center" shrinkToFit="1"/>
    </xf>
    <xf numFmtId="3" fontId="31" fillId="25" borderId="11" xfId="0" applyNumberFormat="1" applyFont="1" applyFill="1" applyBorder="1" applyAlignment="1">
      <alignment horizontal="left" vertical="center" shrinkToFit="1"/>
    </xf>
    <xf numFmtId="0" fontId="31" fillId="30" borderId="10" xfId="0" applyFont="1" applyFill="1" applyBorder="1" applyAlignment="1">
      <alignment horizontal="center" vertical="center" wrapText="1" shrinkToFit="1"/>
    </xf>
    <xf numFmtId="3" fontId="31" fillId="25" borderId="16" xfId="0" applyNumberFormat="1" applyFont="1" applyFill="1" applyBorder="1" applyAlignment="1">
      <alignment horizontal="left" vertical="center" shrinkToFit="1"/>
    </xf>
    <xf numFmtId="3" fontId="31" fillId="25" borderId="17" xfId="0" applyNumberFormat="1" applyFont="1" applyFill="1" applyBorder="1" applyAlignment="1">
      <alignment horizontal="left" vertical="center" shrinkToFit="1"/>
    </xf>
    <xf numFmtId="0" fontId="31" fillId="30" borderId="10" xfId="0" applyFont="1" applyFill="1" applyBorder="1" applyAlignment="1">
      <alignment horizontal="left" vertical="center" wrapText="1" shrinkToFit="1"/>
    </xf>
    <xf numFmtId="0" fontId="24" fillId="0" borderId="0" xfId="0" applyFont="1" applyAlignment="1">
      <alignment horizontal="center" vertical="center" shrinkToFit="1"/>
    </xf>
    <xf numFmtId="0" fontId="24" fillId="0" borderId="1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44" fillId="0" borderId="0" xfId="0" applyFont="1" applyBorder="1" applyAlignment="1">
      <alignment vertical="justify"/>
    </xf>
    <xf numFmtId="0" fontId="44" fillId="0" borderId="12" xfId="0" applyFont="1" applyBorder="1" applyAlignment="1">
      <alignment horizontal="center" vertical="justify"/>
    </xf>
    <xf numFmtId="0" fontId="44" fillId="0" borderId="0" xfId="0" applyFont="1" applyBorder="1" applyAlignment="1">
      <alignment horizontal="center" vertical="justify"/>
    </xf>
    <xf numFmtId="0" fontId="42" fillId="0" borderId="0" xfId="0" applyFont="1" applyBorder="1" applyAlignment="1"/>
    <xf numFmtId="0" fontId="42" fillId="0" borderId="11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32" fillId="30" borderId="28" xfId="0" applyFont="1" applyFill="1" applyBorder="1" applyAlignment="1">
      <alignment horizontal="center" vertical="center" wrapText="1" shrinkToFit="1"/>
    </xf>
    <xf numFmtId="0" fontId="32" fillId="30" borderId="0" xfId="0" applyFont="1" applyFill="1" applyBorder="1" applyAlignment="1">
      <alignment horizontal="center" vertical="center" wrapText="1" shrinkToFit="1"/>
    </xf>
    <xf numFmtId="0" fontId="42" fillId="0" borderId="0" xfId="0" applyFont="1" applyBorder="1" applyAlignment="1">
      <alignment horizontal="left"/>
    </xf>
    <xf numFmtId="0" fontId="0" fillId="30" borderId="21" xfId="0" applyFont="1" applyFill="1" applyBorder="1" applyAlignment="1">
      <alignment horizontal="center" vertical="center" wrapText="1" shrinkToFit="1"/>
    </xf>
    <xf numFmtId="0" fontId="0" fillId="30" borderId="12" xfId="0" applyFont="1" applyFill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19" xfId="0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vertical="center" wrapText="1" shrinkToFit="1"/>
    </xf>
    <xf numFmtId="0" fontId="0" fillId="0" borderId="18" xfId="0" applyFont="1" applyBorder="1" applyAlignment="1">
      <alignment horizontal="center" vertical="center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0" fillId="0" borderId="13" xfId="0" applyFont="1" applyBorder="1" applyAlignment="1">
      <alignment horizontal="center" vertical="center" textRotation="90" wrapText="1" shrinkToFit="1"/>
    </xf>
    <xf numFmtId="0" fontId="0" fillId="28" borderId="19" xfId="0" applyFont="1" applyFill="1" applyBorder="1" applyAlignment="1">
      <alignment horizontal="center" vertical="center" textRotation="90" wrapText="1" shrinkToFit="1"/>
    </xf>
    <xf numFmtId="0" fontId="0" fillId="28" borderId="14" xfId="0" applyFont="1" applyFill="1" applyBorder="1" applyAlignment="1">
      <alignment shrinkToFit="1"/>
    </xf>
    <xf numFmtId="0" fontId="0" fillId="28" borderId="13" xfId="0" applyFont="1" applyFill="1" applyBorder="1" applyAlignment="1">
      <alignment shrinkToFit="1"/>
    </xf>
    <xf numFmtId="0" fontId="0" fillId="0" borderId="14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0" fillId="0" borderId="16" xfId="0" applyFont="1" applyBorder="1" applyAlignment="1">
      <alignment horizontal="center" shrinkToFit="1"/>
    </xf>
    <xf numFmtId="0" fontId="0" fillId="0" borderId="17" xfId="0" applyFont="1" applyBorder="1" applyAlignment="1">
      <alignment horizontal="center" shrinkToFit="1"/>
    </xf>
    <xf numFmtId="0" fontId="0" fillId="0" borderId="18" xfId="0" applyFont="1" applyBorder="1" applyAlignment="1">
      <alignment horizontal="center" shrinkToFit="1"/>
    </xf>
    <xf numFmtId="0" fontId="46" fillId="0" borderId="16" xfId="47" applyFont="1" applyBorder="1" applyAlignment="1" applyProtection="1">
      <alignment horizontal="center" wrapText="1" shrinkToFit="1"/>
    </xf>
    <xf numFmtId="0" fontId="40" fillId="0" borderId="17" xfId="0" applyFont="1" applyBorder="1" applyAlignment="1">
      <alignment horizontal="center" wrapText="1" shrinkToFit="1"/>
    </xf>
    <xf numFmtId="0" fontId="27" fillId="0" borderId="0" xfId="0" applyFont="1" applyBorder="1" applyAlignment="1">
      <alignment horizontal="left" wrapText="1" shrinkToFit="1"/>
    </xf>
    <xf numFmtId="0" fontId="0" fillId="0" borderId="0" xfId="0" applyFont="1" applyBorder="1" applyAlignment="1">
      <alignment horizontal="left" wrapText="1" shrinkToFit="1"/>
    </xf>
    <xf numFmtId="0" fontId="27" fillId="0" borderId="0" xfId="0" applyFont="1" applyBorder="1" applyAlignment="1">
      <alignment horizontal="center" wrapText="1" shrinkToFit="1"/>
    </xf>
    <xf numFmtId="0" fontId="23" fillId="0" borderId="0" xfId="0" applyFont="1" applyBorder="1" applyAlignment="1">
      <alignment horizontal="center" wrapText="1" shrinkToFit="1"/>
    </xf>
    <xf numFmtId="0" fontId="35" fillId="0" borderId="0" xfId="0" applyFont="1" applyBorder="1" applyAlignment="1">
      <alignment horizontal="right" vertical="justify"/>
    </xf>
    <xf numFmtId="0" fontId="35" fillId="0" borderId="12" xfId="0" applyFont="1" applyBorder="1" applyAlignment="1">
      <alignment horizontal="center" vertical="justify"/>
    </xf>
    <xf numFmtId="0" fontId="24" fillId="0" borderId="0" xfId="0" applyFont="1" applyAlignment="1">
      <alignment horizontal="right"/>
    </xf>
    <xf numFmtId="0" fontId="24" fillId="0" borderId="11" xfId="0" applyFont="1" applyBorder="1" applyAlignment="1">
      <alignment horizontal="center"/>
    </xf>
    <xf numFmtId="0" fontId="24" fillId="0" borderId="0" xfId="0" applyFont="1" applyAlignment="1">
      <alignment horizontal="left" vertical="center" wrapText="1"/>
    </xf>
    <xf numFmtId="0" fontId="24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24" fillId="0" borderId="0" xfId="0" applyFont="1" applyAlignment="1">
      <alignment horizontal="right" wrapText="1"/>
    </xf>
    <xf numFmtId="0" fontId="20" fillId="30" borderId="16" xfId="0" applyFont="1" applyFill="1" applyBorder="1" applyAlignment="1">
      <alignment horizontal="center" vertical="center" wrapText="1" shrinkToFit="1"/>
    </xf>
    <xf numFmtId="0" fontId="20" fillId="30" borderId="17" xfId="0" applyFont="1" applyFill="1" applyBorder="1" applyAlignment="1">
      <alignment horizontal="center" vertical="center" wrapText="1" shrinkToFit="1"/>
    </xf>
    <xf numFmtId="0" fontId="20" fillId="30" borderId="18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shrinkToFit="1"/>
    </xf>
    <xf numFmtId="0" fontId="24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5" fillId="0" borderId="0" xfId="0" applyFont="1" applyBorder="1" applyAlignment="1">
      <alignment vertical="justify"/>
    </xf>
    <xf numFmtId="0" fontId="50" fillId="0" borderId="10" xfId="0" applyFont="1" applyBorder="1" applyAlignment="1">
      <alignment horizontal="center" vertical="center" wrapText="1" shrinkToFit="1"/>
    </xf>
    <xf numFmtId="4" fontId="50" fillId="0" borderId="10" xfId="0" applyNumberFormat="1" applyFont="1" applyBorder="1" applyAlignment="1">
      <alignment horizontal="right" vertical="center" textRotation="90" wrapText="1" shrinkToFit="1"/>
    </xf>
    <xf numFmtId="0" fontId="50" fillId="0" borderId="10" xfId="0" applyFont="1" applyBorder="1" applyAlignment="1">
      <alignment vertical="center" textRotation="90" wrapText="1" shrinkToFit="1"/>
    </xf>
    <xf numFmtId="0" fontId="50" fillId="0" borderId="10" xfId="0" applyFont="1" applyBorder="1" applyAlignment="1">
      <alignment shrinkToFit="1"/>
    </xf>
    <xf numFmtId="0" fontId="50" fillId="0" borderId="10" xfId="0" applyFont="1" applyBorder="1" applyAlignment="1">
      <alignment horizontal="center" vertical="center" textRotation="90" wrapText="1" shrinkToFit="1"/>
    </xf>
    <xf numFmtId="0" fontId="50" fillId="0" borderId="10" xfId="0" applyFont="1" applyBorder="1" applyAlignment="1">
      <alignment horizontal="right" vertical="center" textRotation="90" wrapText="1" shrinkToFit="1"/>
    </xf>
    <xf numFmtId="0" fontId="50" fillId="0" borderId="10" xfId="0" applyFont="1" applyBorder="1" applyAlignment="1">
      <alignment horizontal="right" shrinkToFit="1"/>
    </xf>
    <xf numFmtId="0" fontId="50" fillId="0" borderId="10" xfId="0" applyFont="1" applyBorder="1" applyAlignment="1">
      <alignment horizontal="center" shrinkToFit="1"/>
    </xf>
    <xf numFmtId="0" fontId="48" fillId="0" borderId="16" xfId="0" applyFont="1" applyBorder="1" applyAlignment="1">
      <alignment horizontal="left" wrapText="1" shrinkToFit="1"/>
    </xf>
    <xf numFmtId="0" fontId="48" fillId="0" borderId="17" xfId="0" applyFont="1" applyBorder="1" applyAlignment="1">
      <alignment horizontal="left" wrapText="1" shrinkToFit="1"/>
    </xf>
    <xf numFmtId="0" fontId="49" fillId="0" borderId="10" xfId="0" applyFont="1" applyBorder="1" applyAlignment="1">
      <alignment horizontal="left" wrapText="1" shrinkToFit="1"/>
    </xf>
    <xf numFmtId="0" fontId="48" fillId="0" borderId="10" xfId="0" applyFont="1" applyBorder="1" applyAlignment="1">
      <alignment horizontal="left" wrapText="1" shrinkToFit="1"/>
    </xf>
    <xf numFmtId="0" fontId="29" fillId="25" borderId="16" xfId="47" applyFill="1" applyBorder="1" applyAlignment="1" applyProtection="1">
      <alignment horizontal="left" shrinkToFit="1"/>
    </xf>
    <xf numFmtId="0" fontId="40" fillId="25" borderId="17" xfId="0" applyFont="1" applyFill="1" applyBorder="1" applyAlignment="1">
      <alignment horizontal="left" shrinkToFit="1"/>
    </xf>
    <xf numFmtId="0" fontId="73" fillId="0" borderId="12" xfId="0" applyFont="1" applyBorder="1" applyAlignment="1">
      <alignment horizontal="center" vertical="justify"/>
    </xf>
    <xf numFmtId="0" fontId="37" fillId="0" borderId="0" xfId="0" applyFont="1" applyAlignment="1"/>
    <xf numFmtId="0" fontId="56" fillId="0" borderId="11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73" fillId="0" borderId="0" xfId="0" applyFont="1" applyBorder="1" applyAlignment="1">
      <alignment vertical="justify"/>
    </xf>
    <xf numFmtId="0" fontId="73" fillId="0" borderId="0" xfId="0" applyFont="1" applyBorder="1" applyAlignment="1">
      <alignment horizontal="center" vertical="justify"/>
    </xf>
    <xf numFmtId="0" fontId="52" fillId="27" borderId="16" xfId="0" applyFont="1" applyFill="1" applyBorder="1" applyAlignment="1">
      <alignment horizontal="center" vertical="center" wrapText="1" shrinkToFit="1"/>
    </xf>
    <xf numFmtId="0" fontId="37" fillId="27" borderId="17" xfId="0" applyFont="1" applyFill="1" applyBorder="1" applyAlignment="1">
      <alignment horizontal="center" vertical="center" wrapText="1" shrinkToFit="1"/>
    </xf>
    <xf numFmtId="0" fontId="37" fillId="27" borderId="18" xfId="0" applyFont="1" applyFill="1" applyBorder="1" applyAlignment="1">
      <alignment horizontal="center" vertical="center" wrapText="1" shrinkToFit="1"/>
    </xf>
    <xf numFmtId="0" fontId="37" fillId="27" borderId="16" xfId="0" applyFont="1" applyFill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52" fillId="27" borderId="12" xfId="0" applyFont="1" applyFill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34" fillId="0" borderId="16" xfId="0" applyFont="1" applyBorder="1" applyAlignment="1">
      <alignment horizontal="center" wrapText="1" shrinkToFit="1"/>
    </xf>
    <xf numFmtId="0" fontId="34" fillId="0" borderId="17" xfId="0" applyFont="1" applyBorder="1" applyAlignment="1">
      <alignment wrapText="1" shrinkToFit="1"/>
    </xf>
    <xf numFmtId="0" fontId="34" fillId="0" borderId="18" xfId="0" applyFont="1" applyBorder="1" applyAlignment="1">
      <alignment wrapText="1" shrinkToFit="1"/>
    </xf>
    <xf numFmtId="0" fontId="74" fillId="0" borderId="16" xfId="47" applyFont="1" applyBorder="1" applyAlignment="1" applyProtection="1">
      <alignment horizontal="center" wrapText="1" shrinkToFit="1"/>
    </xf>
    <xf numFmtId="0" fontId="31" fillId="30" borderId="16" xfId="0" applyFont="1" applyFill="1" applyBorder="1" applyAlignment="1">
      <alignment horizontal="center" vertical="center" wrapText="1" shrinkToFit="1"/>
    </xf>
    <xf numFmtId="0" fontId="31" fillId="30" borderId="17" xfId="0" applyFont="1" applyFill="1" applyBorder="1" applyAlignment="1">
      <alignment horizontal="center" vertical="center" wrapText="1" shrinkToFit="1"/>
    </xf>
    <xf numFmtId="0" fontId="31" fillId="30" borderId="18" xfId="0" applyFont="1" applyFill="1" applyBorder="1" applyAlignment="1">
      <alignment horizontal="center" vertical="center" wrapText="1" shrinkToFit="1"/>
    </xf>
    <xf numFmtId="0" fontId="31" fillId="30" borderId="21" xfId="0" applyFont="1" applyFill="1" applyBorder="1" applyAlignment="1">
      <alignment horizontal="center" vertical="center" wrapText="1" shrinkToFit="1"/>
    </xf>
    <xf numFmtId="0" fontId="31" fillId="30" borderId="12" xfId="0" applyFont="1" applyFill="1" applyBorder="1" applyAlignment="1">
      <alignment horizontal="center" vertical="center" wrapText="1" shrinkToFit="1"/>
    </xf>
    <xf numFmtId="0" fontId="31" fillId="30" borderId="20" xfId="0" applyFont="1" applyFill="1" applyBorder="1" applyAlignment="1">
      <alignment horizontal="center" vertical="center" wrapText="1" shrinkToFit="1"/>
    </xf>
    <xf numFmtId="0" fontId="24" fillId="0" borderId="28" xfId="48" applyFont="1" applyBorder="1" applyAlignment="1">
      <alignment horizontal="center" vertical="center" wrapText="1"/>
    </xf>
    <xf numFmtId="0" fontId="24" fillId="0" borderId="0" xfId="48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 shrinkToFit="1"/>
    </xf>
    <xf numFmtId="0" fontId="20" fillId="0" borderId="17" xfId="0" applyFont="1" applyFill="1" applyBorder="1" applyAlignment="1">
      <alignment horizontal="center" vertical="center" wrapText="1" shrinkToFit="1"/>
    </xf>
    <xf numFmtId="0" fontId="20" fillId="0" borderId="18" xfId="0" applyFont="1" applyFill="1" applyBorder="1" applyAlignment="1">
      <alignment horizontal="center" vertical="center" wrapText="1" shrinkToFit="1"/>
    </xf>
    <xf numFmtId="0" fontId="24" fillId="0" borderId="19" xfId="0" applyFont="1" applyFill="1" applyBorder="1" applyAlignment="1">
      <alignment horizontal="center" vertical="center" wrapText="1" shrinkToFit="1"/>
    </xf>
    <xf numFmtId="0" fontId="24" fillId="0" borderId="13" xfId="0" applyFont="1" applyFill="1" applyBorder="1" applyAlignment="1">
      <alignment horizontal="center" vertical="center" wrapText="1" shrinkToFit="1"/>
    </xf>
    <xf numFmtId="0" fontId="24" fillId="0" borderId="19" xfId="0" applyFont="1" applyFill="1" applyBorder="1" applyAlignment="1">
      <alignment horizontal="center" vertical="center" textRotation="90" wrapText="1" shrinkToFit="1"/>
    </xf>
    <xf numFmtId="0" fontId="24" fillId="0" borderId="13" xfId="0" applyFont="1" applyFill="1" applyBorder="1" applyAlignment="1">
      <alignment horizontal="center" vertical="center" textRotation="90" wrapText="1" shrinkToFit="1"/>
    </xf>
    <xf numFmtId="0" fontId="29" fillId="0" borderId="16" xfId="47" applyBorder="1" applyAlignment="1" applyProtection="1">
      <alignment horizontal="left" wrapText="1" shrinkToFit="1"/>
    </xf>
    <xf numFmtId="0" fontId="24" fillId="0" borderId="0" xfId="0" applyFont="1" applyAlignment="1">
      <alignment horizontal="left" vertical="distributed"/>
    </xf>
    <xf numFmtId="0" fontId="45" fillId="0" borderId="0" xfId="0" applyFont="1" applyFill="1" applyBorder="1" applyAlignment="1">
      <alignment horizontal="center" vertical="justify"/>
    </xf>
    <xf numFmtId="0" fontId="45" fillId="0" borderId="12" xfId="0" applyFont="1" applyFill="1" applyBorder="1" applyAlignment="1">
      <alignment horizontal="center" vertical="justify"/>
    </xf>
    <xf numFmtId="0" fontId="45" fillId="0" borderId="0" xfId="0" applyFont="1" applyFill="1" applyBorder="1" applyAlignment="1">
      <alignment vertical="justify"/>
    </xf>
    <xf numFmtId="0" fontId="24" fillId="0" borderId="0" xfId="0" applyFont="1" applyFill="1" applyAlignment="1"/>
    <xf numFmtId="0" fontId="43" fillId="0" borderId="11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left" vertical="center" wrapText="1" shrinkToFit="1"/>
    </xf>
    <xf numFmtId="0" fontId="20" fillId="0" borderId="12" xfId="0" applyFont="1" applyFill="1" applyBorder="1" applyAlignment="1">
      <alignment horizontal="left" vertical="center" wrapText="1" shrinkToFit="1"/>
    </xf>
    <xf numFmtId="0" fontId="20" fillId="0" borderId="20" xfId="0" applyFont="1" applyFill="1" applyBorder="1" applyAlignment="1">
      <alignment horizontal="left" vertical="center" wrapText="1" shrinkToFit="1"/>
    </xf>
    <xf numFmtId="0" fontId="20" fillId="0" borderId="10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left" shrinkToFit="1"/>
    </xf>
    <xf numFmtId="0" fontId="20" fillId="0" borderId="16" xfId="0" applyFont="1" applyFill="1" applyBorder="1" applyAlignment="1">
      <alignment horizontal="left" vertical="center" wrapText="1" shrinkToFit="1"/>
    </xf>
    <xf numFmtId="0" fontId="20" fillId="0" borderId="17" xfId="0" applyFont="1" applyFill="1" applyBorder="1" applyAlignment="1">
      <alignment horizontal="left" vertical="center" wrapText="1" shrinkToFit="1"/>
    </xf>
    <xf numFmtId="0" fontId="20" fillId="0" borderId="18" xfId="0" applyFont="1" applyFill="1" applyBorder="1" applyAlignment="1">
      <alignment horizontal="left" vertical="center" wrapText="1" shrinkToFit="1"/>
    </xf>
    <xf numFmtId="0" fontId="0" fillId="0" borderId="20" xfId="0" applyFill="1" applyBorder="1" applyAlignment="1">
      <alignment horizontal="center" vertical="center" wrapText="1" shrinkToFit="1"/>
    </xf>
    <xf numFmtId="0" fontId="0" fillId="0" borderId="15" xfId="0" applyFill="1" applyBorder="1" applyAlignment="1">
      <alignment horizontal="center" vertical="center" wrapText="1" shrinkToFit="1"/>
    </xf>
    <xf numFmtId="0" fontId="0" fillId="0" borderId="19" xfId="0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center" vertical="center" wrapText="1" shrinkToFit="1"/>
    </xf>
    <xf numFmtId="0" fontId="0" fillId="0" borderId="16" xfId="0" applyFill="1" applyBorder="1" applyAlignment="1">
      <alignment horizontal="center" vertical="center" wrapText="1" shrinkToFit="1"/>
    </xf>
    <xf numFmtId="0" fontId="0" fillId="0" borderId="18" xfId="0" applyFill="1" applyBorder="1" applyAlignment="1">
      <alignment horizontal="center" vertical="center" wrapText="1" shrinkToFit="1"/>
    </xf>
    <xf numFmtId="0" fontId="0" fillId="0" borderId="19" xfId="0" applyFill="1" applyBorder="1" applyAlignment="1">
      <alignment horizontal="center" vertical="center" textRotation="90" wrapText="1" shrinkToFit="1"/>
    </xf>
    <xf numFmtId="0" fontId="0" fillId="0" borderId="13" xfId="0" applyFill="1" applyBorder="1" applyAlignment="1">
      <alignment horizontal="center" vertical="center" textRotation="90" wrapText="1" shrinkToFit="1"/>
    </xf>
    <xf numFmtId="0" fontId="0" fillId="0" borderId="14" xfId="0" applyFill="1" applyBorder="1" applyAlignment="1">
      <alignment shrinkToFit="1"/>
    </xf>
    <xf numFmtId="0" fontId="0" fillId="0" borderId="13" xfId="0" applyFill="1" applyBorder="1" applyAlignment="1">
      <alignment shrinkToFit="1"/>
    </xf>
    <xf numFmtId="0" fontId="0" fillId="0" borderId="16" xfId="0" applyFill="1" applyBorder="1" applyAlignment="1">
      <alignment horizontal="center" shrinkToFit="1"/>
    </xf>
    <xf numFmtId="0" fontId="0" fillId="0" borderId="17" xfId="0" applyFill="1" applyBorder="1" applyAlignment="1">
      <alignment horizontal="center" shrinkToFit="1"/>
    </xf>
    <xf numFmtId="0" fontId="0" fillId="0" borderId="18" xfId="0" applyFill="1" applyBorder="1" applyAlignment="1">
      <alignment horizontal="center" shrinkToFit="1"/>
    </xf>
    <xf numFmtId="0" fontId="38" fillId="0" borderId="16" xfId="0" applyFont="1" applyFill="1" applyBorder="1" applyAlignment="1">
      <alignment horizontal="left" wrapText="1" shrinkToFit="1"/>
    </xf>
    <xf numFmtId="0" fontId="38" fillId="0" borderId="17" xfId="0" applyFont="1" applyFill="1" applyBorder="1" applyAlignment="1">
      <alignment horizontal="left" wrapText="1" shrinkToFit="1"/>
    </xf>
    <xf numFmtId="0" fontId="25" fillId="25" borderId="16" xfId="0" applyFont="1" applyFill="1" applyBorder="1" applyAlignment="1">
      <alignment horizontal="left" wrapText="1" shrinkToFit="1"/>
    </xf>
    <xf numFmtId="0" fontId="25" fillId="25" borderId="17" xfId="0" applyFont="1" applyFill="1" applyBorder="1" applyAlignment="1">
      <alignment horizontal="left" wrapText="1" shrinkToFit="1"/>
    </xf>
    <xf numFmtId="0" fontId="38" fillId="0" borderId="10" xfId="0" applyFont="1" applyFill="1" applyBorder="1" applyAlignment="1">
      <alignment horizontal="left" wrapText="1" shrinkToFit="1"/>
    </xf>
    <xf numFmtId="0" fontId="38" fillId="25" borderId="16" xfId="0" applyFont="1" applyFill="1" applyBorder="1" applyAlignment="1">
      <alignment horizontal="left" wrapText="1" shrinkToFit="1"/>
    </xf>
    <xf numFmtId="0" fontId="38" fillId="25" borderId="17" xfId="0" applyFont="1" applyFill="1" applyBorder="1" applyAlignment="1">
      <alignment horizontal="left" wrapText="1" shrinkToFit="1"/>
    </xf>
    <xf numFmtId="0" fontId="27" fillId="0" borderId="0" xfId="0" applyFont="1" applyFill="1" applyAlignment="1">
      <alignment horizontal="left" wrapText="1" shrinkToFit="1"/>
    </xf>
    <xf numFmtId="0" fontId="0" fillId="0" borderId="0" xfId="0" applyFill="1" applyAlignment="1">
      <alignment horizontal="left" wrapText="1" shrinkToFit="1"/>
    </xf>
    <xf numFmtId="0" fontId="27" fillId="0" borderId="0" xfId="0" applyFont="1" applyFill="1" applyAlignment="1">
      <alignment horizontal="center" wrapText="1" shrinkToFit="1"/>
    </xf>
    <xf numFmtId="0" fontId="23" fillId="0" borderId="0" xfId="0" applyFont="1" applyFill="1" applyAlignment="1">
      <alignment horizontal="center" wrapText="1" shrinkToFit="1"/>
    </xf>
    <xf numFmtId="0" fontId="25" fillId="0" borderId="16" xfId="0" applyFont="1" applyBorder="1" applyAlignment="1">
      <alignment horizontal="left" wrapText="1" shrinkToFit="1"/>
    </xf>
    <xf numFmtId="0" fontId="25" fillId="0" borderId="17" xfId="0" applyFont="1" applyBorder="1" applyAlignment="1">
      <alignment horizontal="left" wrapText="1" shrinkToFit="1"/>
    </xf>
    <xf numFmtId="0" fontId="69" fillId="25" borderId="0" xfId="0" applyFont="1" applyFill="1" applyBorder="1" applyAlignment="1">
      <alignment horizontal="right" vertical="justify"/>
    </xf>
    <xf numFmtId="0" fontId="69" fillId="25" borderId="12" xfId="0" applyFont="1" applyFill="1" applyBorder="1" applyAlignment="1">
      <alignment horizontal="center" vertical="justify"/>
    </xf>
    <xf numFmtId="0" fontId="69" fillId="25" borderId="0" xfId="0" applyFont="1" applyFill="1" applyBorder="1" applyAlignment="1">
      <alignment horizontal="center" vertical="justify"/>
    </xf>
    <xf numFmtId="0" fontId="47" fillId="25" borderId="0" xfId="0" applyFont="1" applyFill="1" applyAlignment="1">
      <alignment horizontal="right"/>
    </xf>
    <xf numFmtId="0" fontId="47" fillId="25" borderId="11" xfId="0" applyFont="1" applyFill="1" applyBorder="1" applyAlignment="1">
      <alignment horizontal="center"/>
    </xf>
    <xf numFmtId="0" fontId="47" fillId="25" borderId="0" xfId="0" applyFont="1" applyFill="1" applyBorder="1" applyAlignment="1">
      <alignment horizontal="center"/>
    </xf>
    <xf numFmtId="0" fontId="47" fillId="25" borderId="0" xfId="0" applyFont="1" applyFill="1" applyAlignment="1">
      <alignment horizontal="right" wrapText="1"/>
    </xf>
    <xf numFmtId="0" fontId="69" fillId="25" borderId="0" xfId="0" applyFont="1" applyFill="1" applyBorder="1" applyAlignment="1">
      <alignment vertical="justify"/>
    </xf>
    <xf numFmtId="0" fontId="47" fillId="25" borderId="0" xfId="0" applyFont="1" applyFill="1" applyAlignment="1">
      <alignment horizontal="left" vertical="center" wrapText="1"/>
    </xf>
    <xf numFmtId="0" fontId="21" fillId="25" borderId="16" xfId="0" applyFont="1" applyFill="1" applyBorder="1" applyAlignment="1">
      <alignment horizontal="left" vertical="center" wrapText="1" shrinkToFit="1"/>
    </xf>
    <xf numFmtId="0" fontId="21" fillId="25" borderId="17" xfId="0" applyFont="1" applyFill="1" applyBorder="1" applyAlignment="1">
      <alignment horizontal="left" vertical="center" wrapText="1" shrinkToFit="1"/>
    </xf>
    <xf numFmtId="0" fontId="21" fillId="25" borderId="18" xfId="0" applyFont="1" applyFill="1" applyBorder="1" applyAlignment="1">
      <alignment horizontal="left" vertical="center" wrapText="1" shrinkToFit="1"/>
    </xf>
    <xf numFmtId="0" fontId="21" fillId="25" borderId="10" xfId="0" applyFont="1" applyFill="1" applyBorder="1" applyAlignment="1">
      <alignment horizontal="left" vertical="center" shrinkToFit="1"/>
    </xf>
    <xf numFmtId="0" fontId="21" fillId="25" borderId="16" xfId="0" applyFont="1" applyFill="1" applyBorder="1" applyAlignment="1">
      <alignment horizontal="left" vertical="center" shrinkToFit="1"/>
    </xf>
    <xf numFmtId="0" fontId="21" fillId="25" borderId="17" xfId="0" applyFont="1" applyFill="1" applyBorder="1" applyAlignment="1">
      <alignment horizontal="left" vertical="center" shrinkToFit="1"/>
    </xf>
    <xf numFmtId="0" fontId="21" fillId="25" borderId="18" xfId="0" applyFont="1" applyFill="1" applyBorder="1" applyAlignment="1">
      <alignment horizontal="left" vertical="center" shrinkToFit="1"/>
    </xf>
    <xf numFmtId="0" fontId="47" fillId="25" borderId="0" xfId="0" applyFont="1" applyFill="1" applyAlignment="1">
      <alignment horizontal="left" shrinkToFit="1"/>
    </xf>
    <xf numFmtId="0" fontId="21" fillId="25" borderId="10" xfId="0" applyFont="1" applyFill="1" applyBorder="1" applyAlignment="1">
      <alignment horizontal="left" vertical="center" wrapText="1" shrinkToFit="1"/>
    </xf>
    <xf numFmtId="0" fontId="21" fillId="33" borderId="16" xfId="0" applyFont="1" applyFill="1" applyBorder="1" applyAlignment="1">
      <alignment horizontal="left" vertical="center" wrapText="1" shrinkToFit="1"/>
    </xf>
    <xf numFmtId="0" fontId="21" fillId="33" borderId="17" xfId="0" applyFont="1" applyFill="1" applyBorder="1" applyAlignment="1">
      <alignment horizontal="left" vertical="center" wrapText="1" shrinkToFit="1"/>
    </xf>
    <xf numFmtId="0" fontId="21" fillId="33" borderId="18" xfId="0" applyFont="1" applyFill="1" applyBorder="1" applyAlignment="1">
      <alignment horizontal="left" vertical="center" wrapText="1" shrinkToFit="1"/>
    </xf>
    <xf numFmtId="0" fontId="21" fillId="33" borderId="16" xfId="0" applyFont="1" applyFill="1" applyBorder="1" applyAlignment="1">
      <alignment horizontal="left" shrinkToFit="1"/>
    </xf>
    <xf numFmtId="0" fontId="21" fillId="33" borderId="17" xfId="0" applyFont="1" applyFill="1" applyBorder="1" applyAlignment="1">
      <alignment horizontal="left" shrinkToFit="1"/>
    </xf>
    <xf numFmtId="0" fontId="21" fillId="33" borderId="18" xfId="0" applyFont="1" applyFill="1" applyBorder="1" applyAlignment="1">
      <alignment horizontal="left" shrinkToFit="1"/>
    </xf>
    <xf numFmtId="0" fontId="47" fillId="25" borderId="19" xfId="0" applyFont="1" applyFill="1" applyBorder="1" applyAlignment="1">
      <alignment horizontal="center" vertical="center" wrapText="1" shrinkToFit="1"/>
    </xf>
    <xf numFmtId="0" fontId="47" fillId="25" borderId="13" xfId="0" applyFont="1" applyFill="1" applyBorder="1" applyAlignment="1">
      <alignment horizontal="center" vertical="center" wrapText="1" shrinkToFit="1"/>
    </xf>
    <xf numFmtId="0" fontId="47" fillId="25" borderId="16" xfId="0" applyFont="1" applyFill="1" applyBorder="1" applyAlignment="1">
      <alignment horizontal="center" vertical="center" wrapText="1" shrinkToFit="1"/>
    </xf>
    <xf numFmtId="0" fontId="47" fillId="25" borderId="18" xfId="0" applyFont="1" applyFill="1" applyBorder="1" applyAlignment="1">
      <alignment horizontal="center" vertical="center" wrapText="1" shrinkToFit="1"/>
    </xf>
    <xf numFmtId="0" fontId="47" fillId="25" borderId="19" xfId="0" applyFont="1" applyFill="1" applyBorder="1" applyAlignment="1">
      <alignment horizontal="center" vertical="center" textRotation="90" wrapText="1" shrinkToFit="1"/>
    </xf>
    <xf numFmtId="0" fontId="47" fillId="25" borderId="13" xfId="0" applyFont="1" applyFill="1" applyBorder="1" applyAlignment="1">
      <alignment horizontal="center" vertical="center" textRotation="90" wrapText="1" shrinkToFit="1"/>
    </xf>
    <xf numFmtId="0" fontId="47" fillId="25" borderId="16" xfId="0" applyFont="1" applyFill="1" applyBorder="1" applyAlignment="1">
      <alignment horizontal="left" vertical="center" wrapText="1" shrinkToFit="1"/>
    </xf>
    <xf numFmtId="0" fontId="47" fillId="25" borderId="18" xfId="0" applyFont="1" applyFill="1" applyBorder="1" applyAlignment="1">
      <alignment horizontal="left" vertical="center" wrapText="1" shrinkToFit="1"/>
    </xf>
    <xf numFmtId="0" fontId="47" fillId="25" borderId="14" xfId="0" applyFont="1" applyFill="1" applyBorder="1" applyAlignment="1">
      <alignment shrinkToFit="1"/>
    </xf>
    <xf numFmtId="0" fontId="47" fillId="25" borderId="13" xfId="0" applyFont="1" applyFill="1" applyBorder="1" applyAlignment="1">
      <alignment shrinkToFit="1"/>
    </xf>
    <xf numFmtId="0" fontId="47" fillId="25" borderId="14" xfId="0" applyFont="1" applyFill="1" applyBorder="1" applyAlignment="1">
      <alignment horizontal="center" vertical="center" shrinkToFit="1"/>
    </xf>
    <xf numFmtId="0" fontId="47" fillId="25" borderId="13" xfId="0" applyFont="1" applyFill="1" applyBorder="1" applyAlignment="1">
      <alignment horizontal="center" vertical="center" shrinkToFit="1"/>
    </xf>
    <xf numFmtId="0" fontId="47" fillId="25" borderId="16" xfId="0" applyFont="1" applyFill="1" applyBorder="1" applyAlignment="1">
      <alignment horizontal="center" shrinkToFit="1"/>
    </xf>
    <xf numFmtId="0" fontId="47" fillId="25" borderId="17" xfId="0" applyFont="1" applyFill="1" applyBorder="1" applyAlignment="1">
      <alignment horizontal="center" shrinkToFit="1"/>
    </xf>
    <xf numFmtId="0" fontId="47" fillId="25" borderId="18" xfId="0" applyFont="1" applyFill="1" applyBorder="1" applyAlignment="1">
      <alignment horizontal="center" shrinkToFit="1"/>
    </xf>
    <xf numFmtId="0" fontId="47" fillId="25" borderId="16" xfId="0" applyFont="1" applyFill="1" applyBorder="1" applyAlignment="1">
      <alignment horizontal="left" wrapText="1" shrinkToFit="1"/>
    </xf>
    <xf numFmtId="0" fontId="47" fillId="25" borderId="17" xfId="0" applyFont="1" applyFill="1" applyBorder="1" applyAlignment="1">
      <alignment horizontal="left" wrapText="1" shrinkToFit="1"/>
    </xf>
    <xf numFmtId="0" fontId="47" fillId="25" borderId="16" xfId="0" applyFont="1" applyFill="1" applyBorder="1" applyAlignment="1">
      <alignment horizontal="center" wrapText="1" shrinkToFit="1"/>
    </xf>
    <xf numFmtId="0" fontId="47" fillId="25" borderId="17" xfId="0" applyFont="1" applyFill="1" applyBorder="1" applyAlignment="1">
      <alignment wrapText="1" shrinkToFit="1"/>
    </xf>
    <xf numFmtId="0" fontId="47" fillId="25" borderId="10" xfId="0" applyFont="1" applyFill="1" applyBorder="1" applyAlignment="1">
      <alignment horizontal="left" wrapText="1" shrinkToFit="1"/>
    </xf>
    <xf numFmtId="3" fontId="47" fillId="25" borderId="16" xfId="0" applyNumberFormat="1" applyFont="1" applyFill="1" applyBorder="1" applyAlignment="1">
      <alignment horizontal="center" wrapText="1" shrinkToFit="1"/>
    </xf>
    <xf numFmtId="0" fontId="47" fillId="25" borderId="17" xfId="0" applyFont="1" applyFill="1" applyBorder="1" applyAlignment="1">
      <alignment horizontal="center" wrapText="1" shrinkToFit="1"/>
    </xf>
    <xf numFmtId="0" fontId="66" fillId="25" borderId="16" xfId="47" applyFont="1" applyFill="1" applyBorder="1" applyAlignment="1" applyProtection="1">
      <alignment horizontal="center" wrapText="1" shrinkToFit="1"/>
    </xf>
    <xf numFmtId="0" fontId="21" fillId="25" borderId="0" xfId="0" applyFont="1" applyFill="1" applyAlignment="1">
      <alignment horizontal="left" wrapText="1" shrinkToFit="1"/>
    </xf>
    <xf numFmtId="0" fontId="47" fillId="25" borderId="0" xfId="0" applyFont="1" applyFill="1" applyAlignment="1">
      <alignment horizontal="left" wrapText="1" shrinkToFit="1"/>
    </xf>
    <xf numFmtId="0" fontId="21" fillId="25" borderId="0" xfId="0" applyFont="1" applyFill="1" applyAlignment="1">
      <alignment horizontal="center" wrapText="1" shrinkToFit="1"/>
    </xf>
    <xf numFmtId="0" fontId="60" fillId="0" borderId="16" xfId="51" applyFont="1" applyBorder="1" applyAlignment="1" applyProtection="1">
      <alignment horizontal="center" wrapText="1" shrinkToFit="1"/>
    </xf>
  </cellXfs>
  <cellStyles count="54">
    <cellStyle name="20% - Акцент1" xfId="2" builtinId="30" customBuiltin="1"/>
    <cellStyle name="20% - Акцент2" xfId="3" builtinId="34" customBuiltin="1"/>
    <cellStyle name="20% - Акцент3" xfId="4" builtinId="38" customBuiltin="1"/>
    <cellStyle name="20% - Акцент4" xfId="5" builtinId="42" customBuiltin="1"/>
    <cellStyle name="20% - Акцент5" xfId="6" builtinId="46" customBuiltin="1"/>
    <cellStyle name="20% - Акцент6" xfId="7" builtinId="50" customBuiltin="1"/>
    <cellStyle name="40% - Акцент1" xfId="8" builtinId="31" customBuiltin="1"/>
    <cellStyle name="40% - Акцент2" xfId="9" builtinId="35" customBuiltin="1"/>
    <cellStyle name="40% - Акцент3" xfId="10" builtinId="39" customBuiltin="1"/>
    <cellStyle name="40% - Акцент4" xfId="11" builtinId="43" customBuiltin="1"/>
    <cellStyle name="40% - Акцент5" xfId="12" builtinId="47" customBuiltin="1"/>
    <cellStyle name="40% - Акцент6" xfId="13" builtinId="51" customBuiltin="1"/>
    <cellStyle name="60% - Акцент1" xfId="14" builtinId="32" customBuiltin="1"/>
    <cellStyle name="60% - Акцент2" xfId="15" builtinId="36" customBuiltin="1"/>
    <cellStyle name="60% - Акцент3" xfId="16" builtinId="40" customBuiltin="1"/>
    <cellStyle name="60% - Акцент4" xfId="17" builtinId="44" customBuiltin="1"/>
    <cellStyle name="60% - Акцент5" xfId="18" builtinId="48" customBuiltin="1"/>
    <cellStyle name="60% - Акцент6" xfId="19" builtinId="52" customBuiltin="1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Гиперссылка" xfId="47" builtinId="8"/>
    <cellStyle name="Гиперссылка 2" xfId="5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4" xfId="48"/>
    <cellStyle name="Обычный_10 сч." xfId="53"/>
    <cellStyle name="Обычный_Лист1 2" xfId="46"/>
    <cellStyle name="Обычный_Лист3" xfId="52"/>
    <cellStyle name="Обычный_Форма отчета на 2006 год_new" xfId="50"/>
    <cellStyle name="Обычный_Шаблон ОМ" xfId="44"/>
    <cellStyle name="Обычный_Шаблон_ОМ_2е полугодие_'07" xfId="45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3"/>
    <cellStyle name="Текст предупреждения" xfId="41" builtinId="11" customBuiltin="1"/>
    <cellStyle name="УровеньСтрок_1" xfId="1" builtinId="1" iLevel="0"/>
    <cellStyle name="Финансовый" xfId="49" builtinId="3"/>
    <cellStyle name="Хороший" xfId="42" builtinId="26" customBuiltin="1"/>
  </cellStyles>
  <dxfs count="2">
    <dxf>
      <font>
        <condense val="0"/>
        <extend val="0"/>
        <color indexed="9"/>
      </font>
      <fill>
        <patternFill patternType="solid">
          <fgColor indexed="9"/>
          <bgColor indexed="9"/>
        </patternFill>
      </fill>
    </dxf>
    <dxf>
      <font>
        <condense val="0"/>
        <extend val="0"/>
        <color indexed="9"/>
      </font>
      <fill>
        <patternFill patternType="solid">
          <fgColor indexed="9"/>
          <bgColor indexed="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1360</xdr:colOff>
      <xdr:row>0</xdr:row>
      <xdr:rowOff>54429</xdr:rowOff>
    </xdr:from>
    <xdr:to>
      <xdr:col>15</xdr:col>
      <xdr:colOff>2721</xdr:colOff>
      <xdr:row>6</xdr:row>
      <xdr:rowOff>63955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907360" y="54429"/>
          <a:ext cx="4437290" cy="138384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УТВЕРЖДАЮ:</a:t>
          </a: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Руководитель  </a:t>
          </a: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Гл. инженер ОП ЗАО "Электросеть" г. Златоуст</a:t>
          </a:r>
        </a:p>
        <a:p>
          <a:pPr algn="r" rtl="0">
            <a:defRPr sz="1000"/>
          </a:pPr>
          <a:endParaRPr lang="ru-RU" sz="13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______________ /Б.В. Сидоренко/</a:t>
          </a:r>
        </a:p>
        <a:p>
          <a:pPr algn="r" rtl="0">
            <a:defRPr sz="1000"/>
          </a:pPr>
          <a:endParaRPr lang="ru-RU" sz="13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"15"  июля  2013 г.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152400</xdr:rowOff>
    </xdr:from>
    <xdr:to>
      <xdr:col>3</xdr:col>
      <xdr:colOff>1752600</xdr:colOff>
      <xdr:row>5</xdr:row>
      <xdr:rowOff>190500</xdr:rowOff>
    </xdr:to>
    <xdr:pic>
      <xdr:nvPicPr>
        <xdr:cNvPr id="3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52400"/>
          <a:ext cx="32194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13607</xdr:colOff>
      <xdr:row>1</xdr:row>
      <xdr:rowOff>28122</xdr:rowOff>
    </xdr:from>
    <xdr:to>
      <xdr:col>14</xdr:col>
      <xdr:colOff>723900</xdr:colOff>
      <xdr:row>7</xdr:row>
      <xdr:rowOff>68036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1130643" y="232229"/>
          <a:ext cx="3703864" cy="157752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УТВЕРЖДАЮ:</a:t>
          </a: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</a:t>
          </a: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Директор  ОП  ЗАО  "Электросеть" в г.Железногорск-Илимский  </a:t>
          </a:r>
        </a:p>
        <a:p>
          <a:pPr algn="r" rtl="0">
            <a:defRPr sz="1000"/>
          </a:pPr>
          <a:endParaRPr lang="ru-RU" sz="13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______________ /Коновалов И.В.../</a:t>
          </a:r>
        </a:p>
        <a:p>
          <a:pPr algn="r" rtl="0">
            <a:defRPr sz="1000"/>
          </a:pPr>
          <a:endParaRPr lang="ru-RU" sz="13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 editAs="oneCell">
    <xdr:from>
      <xdr:col>0</xdr:col>
      <xdr:colOff>28575</xdr:colOff>
      <xdr:row>0</xdr:row>
      <xdr:rowOff>152400</xdr:rowOff>
    </xdr:from>
    <xdr:to>
      <xdr:col>3</xdr:col>
      <xdr:colOff>1657911</xdr:colOff>
      <xdr:row>5</xdr:row>
      <xdr:rowOff>190500</xdr:rowOff>
    </xdr:to>
    <xdr:pic>
      <xdr:nvPicPr>
        <xdr:cNvPr id="1087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52400"/>
          <a:ext cx="34004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405277</xdr:colOff>
      <xdr:row>1</xdr:row>
      <xdr:rowOff>4856</xdr:rowOff>
    </xdr:from>
    <xdr:to>
      <xdr:col>14</xdr:col>
      <xdr:colOff>493058</xdr:colOff>
      <xdr:row>7</xdr:row>
      <xdr:rowOff>1495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0053542" y="206562"/>
          <a:ext cx="2934075" cy="138616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УТВЕРЖДАЮ:</a:t>
          </a: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Руководитель  </a:t>
          </a: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Директор ОП ЗАО "Электросеть" в г. Красный Сулин</a:t>
          </a: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______________ /С.А. Рыбалка/</a:t>
          </a: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"___"  _________________ 20__ г.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152400</xdr:rowOff>
    </xdr:from>
    <xdr:to>
      <xdr:col>3</xdr:col>
      <xdr:colOff>990600</xdr:colOff>
      <xdr:row>6</xdr:row>
      <xdr:rowOff>104775</xdr:rowOff>
    </xdr:to>
    <xdr:pic>
      <xdr:nvPicPr>
        <xdr:cNvPr id="3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52400"/>
          <a:ext cx="30194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507066</xdr:colOff>
      <xdr:row>1</xdr:row>
      <xdr:rowOff>40341</xdr:rowOff>
    </xdr:from>
    <xdr:to>
      <xdr:col>14</xdr:col>
      <xdr:colOff>843242</xdr:colOff>
      <xdr:row>7</xdr:row>
      <xdr:rowOff>36979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903448" y="242047"/>
          <a:ext cx="3272118" cy="136375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УТВЕРЖДАЮ:</a:t>
          </a: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Директор Филиала </a:t>
          </a: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ЗАО "Электросеть"  в г. Междуреченске  </a:t>
          </a: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_____________________________</a:t>
          </a:r>
        </a:p>
        <a:p>
          <a:pPr algn="r" rtl="0">
            <a:defRPr sz="1000"/>
          </a:pPr>
          <a:endParaRPr lang="ru-RU" sz="13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______________ /Е.Г. Благодатский/</a:t>
          </a: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"___"  _________________ 20</a:t>
          </a:r>
          <a:r>
            <a:rPr lang="en-US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3 г.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152400</xdr:rowOff>
    </xdr:from>
    <xdr:to>
      <xdr:col>3</xdr:col>
      <xdr:colOff>800100</xdr:colOff>
      <xdr:row>4</xdr:row>
      <xdr:rowOff>57150</xdr:rowOff>
    </xdr:to>
    <xdr:pic>
      <xdr:nvPicPr>
        <xdr:cNvPr id="3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52400"/>
          <a:ext cx="339090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647700</xdr:colOff>
      <xdr:row>0</xdr:row>
      <xdr:rowOff>152400</xdr:rowOff>
    </xdr:from>
    <xdr:to>
      <xdr:col>15</xdr:col>
      <xdr:colOff>0</xdr:colOff>
      <xdr:row>7</xdr:row>
      <xdr:rowOff>171450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163925" y="152400"/>
          <a:ext cx="3191482" cy="1657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УТВЕРЖДАЮ:</a:t>
          </a: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</a:t>
          </a: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Директор ОП ЗАО "Электросеть" г. Орск</a:t>
          </a: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_____________ /Э.А. Евстигнеев/</a:t>
          </a: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"___"  _________________ 20__ г.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152400</xdr:rowOff>
    </xdr:from>
    <xdr:to>
      <xdr:col>3</xdr:col>
      <xdr:colOff>708235</xdr:colOff>
      <xdr:row>4</xdr:row>
      <xdr:rowOff>38100</xdr:rowOff>
    </xdr:to>
    <xdr:pic>
      <xdr:nvPicPr>
        <xdr:cNvPr id="3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52400"/>
          <a:ext cx="341333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626088</xdr:colOff>
      <xdr:row>0</xdr:row>
      <xdr:rowOff>158590</xdr:rowOff>
    </xdr:from>
    <xdr:to>
      <xdr:col>14</xdr:col>
      <xdr:colOff>816748</xdr:colOff>
      <xdr:row>6</xdr:row>
      <xdr:rowOff>361790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0554500" y="158590"/>
          <a:ext cx="4303219" cy="157031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УТВЕРЖДАЮ:</a:t>
          </a: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</a:t>
          </a: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Начальник ПТС ОП ЗАО "Электросеть в г. Чебаркуль  </a:t>
          </a:r>
        </a:p>
        <a:p>
          <a:pPr algn="r" rtl="0">
            <a:defRPr sz="1000"/>
          </a:pPr>
          <a:endParaRPr lang="ru-RU" sz="13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______________ /Д.В. Таюрский</a:t>
          </a: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"__"  __________ 2013г.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152400</xdr:rowOff>
    </xdr:from>
    <xdr:to>
      <xdr:col>3</xdr:col>
      <xdr:colOff>666750</xdr:colOff>
      <xdr:row>5</xdr:row>
      <xdr:rowOff>190500</xdr:rowOff>
    </xdr:to>
    <xdr:pic>
      <xdr:nvPicPr>
        <xdr:cNvPr id="3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52400"/>
          <a:ext cx="34004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1187450</xdr:colOff>
      <xdr:row>0</xdr:row>
      <xdr:rowOff>184150</xdr:rowOff>
    </xdr:from>
    <xdr:to>
      <xdr:col>15</xdr:col>
      <xdr:colOff>0</xdr:colOff>
      <xdr:row>6</xdr:row>
      <xdr:rowOff>203200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2836525" y="184150"/>
          <a:ext cx="2651125" cy="1381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УТВЕРЖДАЮ:</a:t>
          </a: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Директор ОП ЗАО "Электросеть"  </a:t>
          </a:r>
        </a:p>
        <a:p>
          <a:pPr algn="r" rtl="0">
            <a:defRPr sz="1000"/>
          </a:pPr>
          <a:endParaRPr lang="ru-RU" sz="13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______________ /Бузин А.Ю./</a:t>
          </a: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"___"  _________________ 20__ г.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152400</xdr:rowOff>
    </xdr:from>
    <xdr:to>
      <xdr:col>3</xdr:col>
      <xdr:colOff>942975</xdr:colOff>
      <xdr:row>5</xdr:row>
      <xdr:rowOff>190500</xdr:rowOff>
    </xdr:to>
    <xdr:pic>
      <xdr:nvPicPr>
        <xdr:cNvPr id="3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52400"/>
          <a:ext cx="34004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3629</xdr:colOff>
      <xdr:row>0</xdr:row>
      <xdr:rowOff>156936</xdr:rowOff>
    </xdr:from>
    <xdr:to>
      <xdr:col>14</xdr:col>
      <xdr:colOff>268215</xdr:colOff>
      <xdr:row>6</xdr:row>
      <xdr:rowOff>175986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107058" y="156936"/>
          <a:ext cx="3203728" cy="139337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УТВЕРЖДАЮ:</a:t>
          </a:r>
        </a:p>
        <a:p>
          <a:pPr algn="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Директор обособленного подразделения </a:t>
          </a:r>
        </a:p>
        <a:p>
          <a:pPr algn="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ЗАО "Электросеть " </a:t>
          </a:r>
          <a:r>
            <a:rPr lang="ru-RU" sz="1200" b="0" i="0" u="none" strike="noStrike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в г.Челябинск</a:t>
          </a:r>
        </a:p>
        <a:p>
          <a:pPr algn="r" rtl="0">
            <a:defRPr sz="1000"/>
          </a:pPr>
          <a:r>
            <a:rPr lang="ru-RU" sz="1200" b="0" i="0" u="none" strike="noStrike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Ю.П. Лукашин</a:t>
          </a:r>
          <a:r>
            <a:rPr lang="ru-RU" sz="12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</a:t>
          </a: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_____________________________</a:t>
          </a:r>
        </a:p>
        <a:p>
          <a:pPr algn="r" rtl="0">
            <a:defRPr sz="1000"/>
          </a:pPr>
          <a:endParaRPr lang="ru-RU" sz="13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______________ /_____________/</a:t>
          </a: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"___"  _________________ 20__ г.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152400</xdr:rowOff>
    </xdr:from>
    <xdr:to>
      <xdr:col>3</xdr:col>
      <xdr:colOff>661147</xdr:colOff>
      <xdr:row>5</xdr:row>
      <xdr:rowOff>190500</xdr:rowOff>
    </xdr:to>
    <xdr:pic>
      <xdr:nvPicPr>
        <xdr:cNvPr id="3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52400"/>
          <a:ext cx="3394822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215899</xdr:colOff>
      <xdr:row>1</xdr:row>
      <xdr:rowOff>0</xdr:rowOff>
    </xdr:from>
    <xdr:to>
      <xdr:col>3</xdr:col>
      <xdr:colOff>550978</xdr:colOff>
      <xdr:row>5</xdr:row>
      <xdr:rowOff>168275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5899" y="200025"/>
          <a:ext cx="3840279" cy="1177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634093</xdr:colOff>
      <xdr:row>0</xdr:row>
      <xdr:rowOff>179615</xdr:rowOff>
    </xdr:from>
    <xdr:to>
      <xdr:col>14</xdr:col>
      <xdr:colOff>693964</xdr:colOff>
      <xdr:row>6</xdr:row>
      <xdr:rowOff>198665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1900807" y="179615"/>
          <a:ext cx="4250871" cy="124369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УТВЕРЖДАЮ:</a:t>
          </a: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Руководитель  </a:t>
          </a: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ОП ЗАО "Электросеть"</a:t>
          </a:r>
        </a:p>
        <a:p>
          <a:pPr algn="r" rtl="0">
            <a:defRPr sz="1000"/>
          </a:pPr>
          <a:endParaRPr lang="ru-RU" sz="13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______________ /С.И.Родионов/</a:t>
          </a: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"___"  июля 2013г.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Aleksey.Mylnikov@zaoelektroset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na.kovaleva@zaoelektroset.ru.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hyperlink" Target="mailto:Natalya.Mikhaylenko@zaoelektroset.ru" TargetMode="External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hyperlink" Target="mailto:Natalya.Komarovskikh@zaoelektroset.ru" TargetMode="External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mailto:Andrey.Sharikov@zaoelektroset.ru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mailto:oleg.sozonov@zaoelektroset.ru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mailto:AntoninaLykova@zaoelektroset.ru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Nikolay.Schslyaev@zaoelectroset.ru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1"/>
  <sheetViews>
    <sheetView topLeftCell="A224" zoomScale="70" zoomScaleNormal="70" workbookViewId="0">
      <selection activeCell="A72" sqref="A72"/>
    </sheetView>
  </sheetViews>
  <sheetFormatPr defaultRowHeight="12.75"/>
  <cols>
    <col min="1" max="1" width="4.5703125" style="5" customWidth="1"/>
    <col min="2" max="2" width="8.5703125" style="5" customWidth="1"/>
    <col min="3" max="3" width="9.28515625" style="5" customWidth="1"/>
    <col min="4" max="4" width="29.42578125" style="5" customWidth="1"/>
    <col min="5" max="5" width="28.5703125" style="5" customWidth="1"/>
    <col min="6" max="6" width="13.42578125" style="5" customWidth="1"/>
    <col min="7" max="7" width="11.5703125" style="5" customWidth="1"/>
    <col min="8" max="8" width="12.85546875" style="5" customWidth="1"/>
    <col min="9" max="9" width="16.5703125" style="5" customWidth="1"/>
    <col min="10" max="10" width="13.7109375" style="5" customWidth="1"/>
    <col min="11" max="11" width="19" style="5" customWidth="1"/>
    <col min="12" max="12" width="16.7109375" style="5" customWidth="1"/>
    <col min="13" max="13" width="13.28515625" style="5" customWidth="1"/>
    <col min="14" max="14" width="7" style="5" customWidth="1"/>
    <col min="15" max="15" width="10.5703125" style="5" customWidth="1"/>
    <col min="16" max="16384" width="9.140625" style="5"/>
  </cols>
  <sheetData>
    <row r="1" spans="1:15" ht="15.75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15"/>
      <c r="M1" s="15"/>
      <c r="N1" s="15"/>
      <c r="O1" s="15"/>
    </row>
    <row r="2" spans="1:15" ht="15.7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4"/>
      <c r="N2" s="4"/>
      <c r="O2" s="4"/>
    </row>
    <row r="3" spans="1:15" ht="20.25">
      <c r="A3" s="964"/>
      <c r="B3" s="964"/>
      <c r="C3" s="964"/>
      <c r="D3" s="965"/>
      <c r="E3" s="2"/>
      <c r="F3" s="2"/>
      <c r="G3" s="2"/>
      <c r="H3" s="2"/>
      <c r="I3" s="2"/>
      <c r="J3" s="2"/>
      <c r="K3" s="3"/>
      <c r="L3" s="4"/>
      <c r="M3" s="4"/>
      <c r="N3" s="4"/>
      <c r="O3" s="4"/>
    </row>
    <row r="4" spans="1:15" ht="21.75" customHeight="1">
      <c r="A4" s="966"/>
      <c r="B4" s="966"/>
      <c r="C4" s="966"/>
      <c r="D4" s="2"/>
      <c r="E4" s="2"/>
      <c r="F4" s="2"/>
      <c r="G4" s="2"/>
      <c r="H4" s="2"/>
      <c r="I4" s="2"/>
      <c r="J4" s="2"/>
      <c r="K4" s="3"/>
      <c r="L4" s="4"/>
      <c r="M4" s="4"/>
      <c r="N4" s="4"/>
      <c r="O4" s="4"/>
    </row>
    <row r="5" spans="1:15" ht="18" customHeight="1">
      <c r="A5" s="16"/>
      <c r="B5" s="16"/>
      <c r="C5" s="16"/>
      <c r="D5" s="2"/>
      <c r="E5" s="967" t="s">
        <v>32</v>
      </c>
      <c r="F5" s="967"/>
      <c r="G5" s="967"/>
      <c r="H5" s="967"/>
      <c r="I5" s="967"/>
      <c r="J5" s="967"/>
      <c r="K5" s="967"/>
      <c r="L5" s="967"/>
      <c r="M5" s="15"/>
      <c r="N5" s="15"/>
      <c r="O5" s="15"/>
    </row>
    <row r="6" spans="1:15" ht="15.75" customHeight="1">
      <c r="A6" s="2"/>
      <c r="B6" s="2"/>
      <c r="C6" s="2"/>
      <c r="D6" s="2"/>
      <c r="E6" s="967" t="s">
        <v>33</v>
      </c>
      <c r="F6" s="967"/>
      <c r="G6" s="967"/>
      <c r="H6" s="967"/>
      <c r="I6" s="967"/>
      <c r="J6" s="967"/>
      <c r="K6" s="967"/>
      <c r="L6" s="967"/>
      <c r="M6" s="15"/>
      <c r="N6" s="15"/>
      <c r="O6" s="15"/>
    </row>
    <row r="7" spans="1:15" ht="18" customHeight="1">
      <c r="A7" s="20"/>
      <c r="B7" s="20"/>
      <c r="C7" s="20"/>
      <c r="D7" s="20"/>
      <c r="E7" s="967" t="s">
        <v>36</v>
      </c>
      <c r="F7" s="967"/>
      <c r="G7" s="967"/>
      <c r="H7" s="967"/>
      <c r="I7" s="967"/>
      <c r="J7" s="967"/>
      <c r="K7" s="967"/>
      <c r="L7" s="967"/>
      <c r="M7" s="17"/>
      <c r="N7" s="17"/>
      <c r="O7" s="17"/>
    </row>
    <row r="8" spans="1:15" ht="12" customHeight="1">
      <c r="A8" s="19"/>
      <c r="B8" s="19"/>
      <c r="C8" s="19"/>
      <c r="D8" s="19"/>
      <c r="E8" s="19"/>
      <c r="F8" s="19"/>
      <c r="G8" s="21"/>
      <c r="H8" s="21"/>
      <c r="I8" s="21"/>
      <c r="J8" s="21"/>
      <c r="K8" s="21"/>
      <c r="L8" s="21"/>
      <c r="M8" s="6"/>
      <c r="N8" s="6"/>
      <c r="O8" s="869"/>
    </row>
    <row r="9" spans="1:15" ht="18" customHeight="1">
      <c r="A9" s="959" t="s">
        <v>21</v>
      </c>
      <c r="B9" s="960"/>
      <c r="C9" s="960"/>
      <c r="D9" s="960"/>
      <c r="E9" s="951" t="s">
        <v>1539</v>
      </c>
      <c r="F9" s="952"/>
      <c r="G9" s="952"/>
      <c r="H9" s="952"/>
      <c r="I9" s="952"/>
      <c r="J9" s="952"/>
      <c r="K9" s="952"/>
      <c r="L9" s="952"/>
      <c r="M9" s="952"/>
      <c r="N9" s="952"/>
      <c r="O9" s="953"/>
    </row>
    <row r="10" spans="1:15" ht="18" customHeight="1">
      <c r="A10" s="959" t="s">
        <v>22</v>
      </c>
      <c r="B10" s="960"/>
      <c r="C10" s="960"/>
      <c r="D10" s="960"/>
      <c r="E10" s="951" t="s">
        <v>1540</v>
      </c>
      <c r="F10" s="952"/>
      <c r="G10" s="952"/>
      <c r="H10" s="952"/>
      <c r="I10" s="952"/>
      <c r="J10" s="952"/>
      <c r="K10" s="952"/>
      <c r="L10" s="952"/>
      <c r="M10" s="952"/>
      <c r="N10" s="952"/>
      <c r="O10" s="953"/>
    </row>
    <row r="11" spans="1:15" ht="18" customHeight="1">
      <c r="A11" s="959" t="s">
        <v>23</v>
      </c>
      <c r="B11" s="960"/>
      <c r="C11" s="960"/>
      <c r="D11" s="960"/>
      <c r="E11" s="951" t="s">
        <v>1541</v>
      </c>
      <c r="F11" s="952"/>
      <c r="G11" s="952"/>
      <c r="H11" s="952"/>
      <c r="I11" s="952"/>
      <c r="J11" s="952"/>
      <c r="K11" s="952"/>
      <c r="L11" s="952"/>
      <c r="M11" s="952"/>
      <c r="N11" s="952"/>
      <c r="O11" s="953"/>
    </row>
    <row r="12" spans="1:15" ht="18" customHeight="1">
      <c r="A12" s="959" t="s">
        <v>24</v>
      </c>
      <c r="B12" s="960"/>
      <c r="C12" s="960"/>
      <c r="D12" s="960"/>
      <c r="E12" s="961" t="s">
        <v>1542</v>
      </c>
      <c r="F12" s="962"/>
      <c r="G12" s="962"/>
      <c r="H12" s="962"/>
      <c r="I12" s="962"/>
      <c r="J12" s="962"/>
      <c r="K12" s="962"/>
      <c r="L12" s="962"/>
      <c r="M12" s="962"/>
      <c r="N12" s="962"/>
      <c r="O12" s="963"/>
    </row>
    <row r="13" spans="1:15" ht="18" customHeight="1">
      <c r="A13" s="959" t="s">
        <v>25</v>
      </c>
      <c r="B13" s="960"/>
      <c r="C13" s="960"/>
      <c r="D13" s="960"/>
      <c r="E13" s="951">
        <v>7714734225</v>
      </c>
      <c r="F13" s="952"/>
      <c r="G13" s="952"/>
      <c r="H13" s="952"/>
      <c r="I13" s="952"/>
      <c r="J13" s="952"/>
      <c r="K13" s="952"/>
      <c r="L13" s="952"/>
      <c r="M13" s="952"/>
      <c r="N13" s="952"/>
      <c r="O13" s="953"/>
    </row>
    <row r="14" spans="1:15" ht="18" customHeight="1">
      <c r="A14" s="959" t="s">
        <v>26</v>
      </c>
      <c r="B14" s="960"/>
      <c r="C14" s="960"/>
      <c r="D14" s="960"/>
      <c r="E14" s="951">
        <v>740445001</v>
      </c>
      <c r="F14" s="952"/>
      <c r="G14" s="952"/>
      <c r="H14" s="952"/>
      <c r="I14" s="952"/>
      <c r="J14" s="952"/>
      <c r="K14" s="952"/>
      <c r="L14" s="952"/>
      <c r="M14" s="952"/>
      <c r="N14" s="952"/>
      <c r="O14" s="953"/>
    </row>
    <row r="15" spans="1:15" ht="18" customHeight="1">
      <c r="A15" s="950" t="s">
        <v>27</v>
      </c>
      <c r="B15" s="950"/>
      <c r="C15" s="950"/>
      <c r="D15" s="950"/>
      <c r="E15" s="951">
        <v>75412000000</v>
      </c>
      <c r="F15" s="952"/>
      <c r="G15" s="952"/>
      <c r="H15" s="952"/>
      <c r="I15" s="952"/>
      <c r="J15" s="952"/>
      <c r="K15" s="952"/>
      <c r="L15" s="952"/>
      <c r="M15" s="952"/>
      <c r="N15" s="952"/>
      <c r="O15" s="953"/>
    </row>
    <row r="16" spans="1:15" ht="18" customHeight="1">
      <c r="A16" s="133"/>
      <c r="B16" s="133"/>
      <c r="C16" s="133"/>
      <c r="D16" s="133"/>
      <c r="E16" s="19"/>
      <c r="F16" s="134"/>
      <c r="G16" s="134"/>
      <c r="H16" s="134"/>
      <c r="I16" s="134"/>
      <c r="J16" s="134"/>
      <c r="K16" s="134"/>
      <c r="L16" s="134"/>
      <c r="M16" s="134"/>
      <c r="N16" s="134"/>
      <c r="O16" s="870"/>
    </row>
    <row r="17" spans="1:15" ht="12.75" customHeight="1">
      <c r="A17" s="948" t="s">
        <v>4</v>
      </c>
      <c r="B17" s="948" t="s">
        <v>5</v>
      </c>
      <c r="C17" s="948" t="s">
        <v>6</v>
      </c>
      <c r="D17" s="956" t="s">
        <v>28</v>
      </c>
      <c r="E17" s="957"/>
      <c r="F17" s="957"/>
      <c r="G17" s="957"/>
      <c r="H17" s="957"/>
      <c r="I17" s="957"/>
      <c r="J17" s="957"/>
      <c r="K17" s="957"/>
      <c r="L17" s="957"/>
      <c r="M17" s="958"/>
      <c r="N17" s="948" t="s">
        <v>19</v>
      </c>
      <c r="O17" s="946" t="s">
        <v>20</v>
      </c>
    </row>
    <row r="18" spans="1:15" s="7" customFormat="1" ht="42" customHeight="1">
      <c r="A18" s="954"/>
      <c r="B18" s="954"/>
      <c r="C18" s="954"/>
      <c r="D18" s="944" t="s">
        <v>7</v>
      </c>
      <c r="E18" s="946" t="s">
        <v>8</v>
      </c>
      <c r="F18" s="938" t="s">
        <v>9</v>
      </c>
      <c r="G18" s="939"/>
      <c r="H18" s="946" t="s">
        <v>12</v>
      </c>
      <c r="I18" s="938" t="s">
        <v>13</v>
      </c>
      <c r="J18" s="939"/>
      <c r="K18" s="948" t="s">
        <v>30</v>
      </c>
      <c r="L18" s="938" t="s">
        <v>16</v>
      </c>
      <c r="M18" s="939"/>
      <c r="N18" s="954"/>
      <c r="O18" s="955"/>
    </row>
    <row r="19" spans="1:15" s="7" customFormat="1" ht="93.75" customHeight="1">
      <c r="A19" s="955"/>
      <c r="B19" s="955"/>
      <c r="C19" s="955"/>
      <c r="D19" s="945"/>
      <c r="E19" s="947"/>
      <c r="F19" s="135" t="s">
        <v>10</v>
      </c>
      <c r="G19" s="137" t="s">
        <v>11</v>
      </c>
      <c r="H19" s="947"/>
      <c r="I19" s="137" t="s">
        <v>14</v>
      </c>
      <c r="J19" s="137" t="s">
        <v>15</v>
      </c>
      <c r="K19" s="949"/>
      <c r="L19" s="137" t="s">
        <v>17</v>
      </c>
      <c r="M19" s="135" t="s">
        <v>18</v>
      </c>
      <c r="N19" s="955"/>
      <c r="O19" s="135" t="s">
        <v>31</v>
      </c>
    </row>
    <row r="20" spans="1:15" s="9" customFormat="1" ht="13.5" customHeight="1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  <c r="L20" s="8">
        <v>12</v>
      </c>
      <c r="M20" s="8">
        <v>13</v>
      </c>
      <c r="N20" s="8">
        <v>14</v>
      </c>
      <c r="O20" s="8">
        <v>15</v>
      </c>
    </row>
    <row r="21" spans="1:15" s="9" customFormat="1" ht="19.5" customHeight="1">
      <c r="A21" s="930" t="s">
        <v>156</v>
      </c>
      <c r="B21" s="931"/>
      <c r="C21" s="931"/>
      <c r="D21" s="931"/>
      <c r="E21" s="931"/>
      <c r="F21" s="931"/>
      <c r="G21" s="931"/>
      <c r="H21" s="931"/>
      <c r="I21" s="931"/>
      <c r="J21" s="931"/>
      <c r="K21" s="931"/>
      <c r="L21" s="931"/>
      <c r="M21" s="931"/>
      <c r="N21" s="931"/>
      <c r="O21" s="932"/>
    </row>
    <row r="22" spans="1:15" s="9" customFormat="1" ht="26.25" customHeight="1">
      <c r="A22" s="8">
        <v>1</v>
      </c>
      <c r="B22" s="8">
        <v>17.11</v>
      </c>
      <c r="C22" s="8">
        <v>2430110</v>
      </c>
      <c r="D22" s="841" t="s">
        <v>1543</v>
      </c>
      <c r="E22" s="8" t="s">
        <v>1544</v>
      </c>
      <c r="F22" s="8">
        <v>163</v>
      </c>
      <c r="G22" s="22" t="s">
        <v>41</v>
      </c>
      <c r="H22" s="46">
        <v>99.6</v>
      </c>
      <c r="I22" s="8">
        <v>75412000000</v>
      </c>
      <c r="J22" s="8" t="s">
        <v>1545</v>
      </c>
      <c r="K22" s="518">
        <v>3367.47</v>
      </c>
      <c r="L22" s="14" t="s">
        <v>1546</v>
      </c>
      <c r="M22" s="556">
        <v>41367</v>
      </c>
      <c r="N22" s="8" t="s">
        <v>1547</v>
      </c>
      <c r="O22" s="8" t="s">
        <v>58</v>
      </c>
    </row>
    <row r="23" spans="1:15" s="9" customFormat="1" ht="41.25" customHeight="1">
      <c r="A23" s="8">
        <v>2</v>
      </c>
      <c r="B23" s="8">
        <v>24.1</v>
      </c>
      <c r="C23" s="8">
        <v>2429119</v>
      </c>
      <c r="D23" s="841" t="s">
        <v>1548</v>
      </c>
      <c r="E23" s="8" t="s">
        <v>1544</v>
      </c>
      <c r="F23" s="8">
        <v>163</v>
      </c>
      <c r="G23" s="22" t="s">
        <v>41</v>
      </c>
      <c r="H23" s="46">
        <v>1</v>
      </c>
      <c r="I23" s="8">
        <v>75412000000</v>
      </c>
      <c r="J23" s="8" t="s">
        <v>1545</v>
      </c>
      <c r="K23" s="518">
        <v>285.60000000000002</v>
      </c>
      <c r="L23" s="14" t="s">
        <v>1546</v>
      </c>
      <c r="M23" s="556">
        <v>41369</v>
      </c>
      <c r="N23" s="8" t="s">
        <v>1547</v>
      </c>
      <c r="O23" s="8" t="s">
        <v>58</v>
      </c>
    </row>
    <row r="24" spans="1:15" s="9" customFormat="1" ht="40.5" customHeight="1">
      <c r="A24" s="8">
        <v>3</v>
      </c>
      <c r="B24" s="8" t="s">
        <v>1549</v>
      </c>
      <c r="C24" s="8">
        <v>2519521</v>
      </c>
      <c r="D24" s="841" t="s">
        <v>1550</v>
      </c>
      <c r="E24" s="8" t="s">
        <v>1544</v>
      </c>
      <c r="F24" s="8">
        <v>163</v>
      </c>
      <c r="G24" s="22" t="s">
        <v>41</v>
      </c>
      <c r="H24" s="46">
        <v>19.5</v>
      </c>
      <c r="I24" s="8">
        <v>75412000000</v>
      </c>
      <c r="J24" s="8" t="s">
        <v>1545</v>
      </c>
      <c r="K24" s="518">
        <v>4586.3999999999996</v>
      </c>
      <c r="L24" s="14" t="s">
        <v>1546</v>
      </c>
      <c r="M24" s="556">
        <v>41370</v>
      </c>
      <c r="N24" s="8" t="s">
        <v>1547</v>
      </c>
      <c r="O24" s="8" t="s">
        <v>58</v>
      </c>
    </row>
    <row r="25" spans="1:15" s="9" customFormat="1" ht="36.75" customHeight="1">
      <c r="A25" s="8">
        <v>4</v>
      </c>
      <c r="B25" s="8" t="s">
        <v>1551</v>
      </c>
      <c r="C25" s="8">
        <v>2520000</v>
      </c>
      <c r="D25" s="841" t="s">
        <v>1552</v>
      </c>
      <c r="E25" s="8" t="s">
        <v>1544</v>
      </c>
      <c r="F25" s="8">
        <v>163</v>
      </c>
      <c r="G25" s="22" t="s">
        <v>41</v>
      </c>
      <c r="H25" s="46">
        <v>18.3</v>
      </c>
      <c r="I25" s="8">
        <v>75412000000</v>
      </c>
      <c r="J25" s="8" t="s">
        <v>1545</v>
      </c>
      <c r="K25" s="518">
        <v>1634.23</v>
      </c>
      <c r="L25" s="14" t="s">
        <v>1546</v>
      </c>
      <c r="M25" s="556">
        <v>41371</v>
      </c>
      <c r="N25" s="8" t="s">
        <v>1547</v>
      </c>
      <c r="O25" s="8" t="s">
        <v>58</v>
      </c>
    </row>
    <row r="26" spans="1:15" s="9" customFormat="1" ht="34.5" customHeight="1">
      <c r="A26" s="8">
        <v>5</v>
      </c>
      <c r="B26" s="8" t="s">
        <v>1551</v>
      </c>
      <c r="C26" s="8">
        <v>2520000</v>
      </c>
      <c r="D26" s="841" t="s">
        <v>1553</v>
      </c>
      <c r="E26" s="8" t="s">
        <v>1544</v>
      </c>
      <c r="F26" s="8">
        <v>163</v>
      </c>
      <c r="G26" s="22" t="s">
        <v>41</v>
      </c>
      <c r="H26" s="46">
        <v>18.3</v>
      </c>
      <c r="I26" s="8">
        <v>75412000000</v>
      </c>
      <c r="J26" s="8" t="s">
        <v>1545</v>
      </c>
      <c r="K26" s="518">
        <v>1653.44</v>
      </c>
      <c r="L26" s="14" t="s">
        <v>1546</v>
      </c>
      <c r="M26" s="556">
        <v>41372</v>
      </c>
      <c r="N26" s="8" t="s">
        <v>1547</v>
      </c>
      <c r="O26" s="8" t="s">
        <v>58</v>
      </c>
    </row>
    <row r="27" spans="1:15" s="9" customFormat="1" ht="43.5" customHeight="1">
      <c r="A27" s="8">
        <v>6</v>
      </c>
      <c r="B27" s="8" t="s">
        <v>1551</v>
      </c>
      <c r="C27" s="8">
        <v>2520000</v>
      </c>
      <c r="D27" s="841" t="s">
        <v>1554</v>
      </c>
      <c r="E27" s="8" t="s">
        <v>1544</v>
      </c>
      <c r="F27" s="8">
        <v>163</v>
      </c>
      <c r="G27" s="22" t="s">
        <v>41</v>
      </c>
      <c r="H27" s="46">
        <v>18.3</v>
      </c>
      <c r="I27" s="8">
        <v>75412000000</v>
      </c>
      <c r="J27" s="8" t="s">
        <v>1545</v>
      </c>
      <c r="K27" s="518">
        <v>1672.66</v>
      </c>
      <c r="L27" s="14" t="s">
        <v>1546</v>
      </c>
      <c r="M27" s="556">
        <v>41373</v>
      </c>
      <c r="N27" s="8" t="s">
        <v>1547</v>
      </c>
      <c r="O27" s="8" t="s">
        <v>58</v>
      </c>
    </row>
    <row r="28" spans="1:15" s="9" customFormat="1" ht="35.25" customHeight="1">
      <c r="A28" s="8">
        <v>7</v>
      </c>
      <c r="B28" s="8" t="s">
        <v>1551</v>
      </c>
      <c r="C28" s="8">
        <v>2422130</v>
      </c>
      <c r="D28" s="841" t="s">
        <v>1555</v>
      </c>
      <c r="E28" s="8" t="s">
        <v>1544</v>
      </c>
      <c r="F28" s="8">
        <v>163</v>
      </c>
      <c r="G28" s="22" t="s">
        <v>41</v>
      </c>
      <c r="H28" s="46">
        <v>5.2</v>
      </c>
      <c r="I28" s="8">
        <v>75412000000</v>
      </c>
      <c r="J28" s="8" t="s">
        <v>1545</v>
      </c>
      <c r="K28" s="518">
        <v>556.92000000000007</v>
      </c>
      <c r="L28" s="14" t="s">
        <v>1546</v>
      </c>
      <c r="M28" s="556">
        <v>41375</v>
      </c>
      <c r="N28" s="8" t="s">
        <v>1547</v>
      </c>
      <c r="O28" s="8" t="s">
        <v>58</v>
      </c>
    </row>
    <row r="29" spans="1:15" s="9" customFormat="1" ht="30.75" customHeight="1">
      <c r="A29" s="8">
        <v>8</v>
      </c>
      <c r="B29" s="8" t="s">
        <v>1551</v>
      </c>
      <c r="C29" s="8">
        <v>2422100</v>
      </c>
      <c r="D29" s="841" t="s">
        <v>1556</v>
      </c>
      <c r="E29" s="8" t="s">
        <v>1544</v>
      </c>
      <c r="F29" s="8">
        <v>163</v>
      </c>
      <c r="G29" s="22" t="s">
        <v>41</v>
      </c>
      <c r="H29" s="46">
        <v>95.58</v>
      </c>
      <c r="I29" s="8">
        <v>75412000000</v>
      </c>
      <c r="J29" s="8" t="s">
        <v>1545</v>
      </c>
      <c r="K29" s="518">
        <v>4507.12</v>
      </c>
      <c r="L29" s="14" t="s">
        <v>1546</v>
      </c>
      <c r="M29" s="556">
        <v>41376</v>
      </c>
      <c r="N29" s="8" t="s">
        <v>1547</v>
      </c>
      <c r="O29" s="8" t="s">
        <v>58</v>
      </c>
    </row>
    <row r="30" spans="1:15" s="9" customFormat="1" ht="28.5" customHeight="1">
      <c r="A30" s="8">
        <v>9</v>
      </c>
      <c r="B30" s="8" t="s">
        <v>1557</v>
      </c>
      <c r="C30" s="8">
        <v>2320030</v>
      </c>
      <c r="D30" s="841" t="s">
        <v>1558</v>
      </c>
      <c r="E30" s="8" t="s">
        <v>1544</v>
      </c>
      <c r="F30" s="8">
        <v>163</v>
      </c>
      <c r="G30" s="22" t="s">
        <v>41</v>
      </c>
      <c r="H30" s="46">
        <v>1.5249999999999999</v>
      </c>
      <c r="I30" s="8">
        <v>75412000000</v>
      </c>
      <c r="J30" s="8" t="s">
        <v>1545</v>
      </c>
      <c r="K30" s="518">
        <v>9607.5</v>
      </c>
      <c r="L30" s="14" t="s">
        <v>1546</v>
      </c>
      <c r="M30" s="556">
        <v>41377</v>
      </c>
      <c r="N30" s="8" t="s">
        <v>1547</v>
      </c>
      <c r="O30" s="8" t="s">
        <v>58</v>
      </c>
    </row>
    <row r="31" spans="1:15" s="9" customFormat="1" ht="31.5" customHeight="1">
      <c r="A31" s="8">
        <v>10</v>
      </c>
      <c r="B31" s="8" t="s">
        <v>1551</v>
      </c>
      <c r="C31" s="8">
        <v>2422161</v>
      </c>
      <c r="D31" s="841" t="s">
        <v>1559</v>
      </c>
      <c r="E31" s="8" t="s">
        <v>1544</v>
      </c>
      <c r="F31" s="8">
        <v>163</v>
      </c>
      <c r="G31" s="22" t="s">
        <v>41</v>
      </c>
      <c r="H31" s="46">
        <v>20.9</v>
      </c>
      <c r="I31" s="8">
        <v>75412000000</v>
      </c>
      <c r="J31" s="8" t="s">
        <v>1545</v>
      </c>
      <c r="K31" s="518">
        <v>4162.53</v>
      </c>
      <c r="L31" s="14" t="s">
        <v>1546</v>
      </c>
      <c r="M31" s="556">
        <v>41378</v>
      </c>
      <c r="N31" s="8" t="s">
        <v>1547</v>
      </c>
      <c r="O31" s="8" t="s">
        <v>58</v>
      </c>
    </row>
    <row r="32" spans="1:15" s="9" customFormat="1" ht="33" customHeight="1">
      <c r="A32" s="8">
        <v>11</v>
      </c>
      <c r="B32" s="8" t="s">
        <v>1557</v>
      </c>
      <c r="C32" s="8">
        <v>2320430</v>
      </c>
      <c r="D32" s="841" t="s">
        <v>1560</v>
      </c>
      <c r="E32" s="8" t="s">
        <v>1544</v>
      </c>
      <c r="F32" s="8">
        <v>163</v>
      </c>
      <c r="G32" s="22" t="s">
        <v>41</v>
      </c>
      <c r="H32" s="46">
        <v>23.099999999999998</v>
      </c>
      <c r="I32" s="8">
        <v>75412000000</v>
      </c>
      <c r="J32" s="8" t="s">
        <v>1545</v>
      </c>
      <c r="K32" s="553">
        <v>24255</v>
      </c>
      <c r="L32" s="14" t="s">
        <v>1546</v>
      </c>
      <c r="M32" s="556">
        <v>41382</v>
      </c>
      <c r="N32" s="8" t="s">
        <v>1547</v>
      </c>
      <c r="O32" s="8" t="s">
        <v>58</v>
      </c>
    </row>
    <row r="33" spans="1:15" s="9" customFormat="1" ht="22.5" customHeight="1">
      <c r="A33" s="8">
        <v>12</v>
      </c>
      <c r="B33" s="8" t="s">
        <v>1551</v>
      </c>
      <c r="C33" s="8">
        <v>2422120</v>
      </c>
      <c r="D33" s="841" t="s">
        <v>1561</v>
      </c>
      <c r="E33" s="8" t="s">
        <v>1544</v>
      </c>
      <c r="F33" s="8">
        <v>163</v>
      </c>
      <c r="G33" s="22" t="s">
        <v>41</v>
      </c>
      <c r="H33" s="46">
        <v>2.5</v>
      </c>
      <c r="I33" s="8">
        <v>75412000000</v>
      </c>
      <c r="J33" s="8" t="s">
        <v>1545</v>
      </c>
      <c r="K33" s="518">
        <v>213.80625000000001</v>
      </c>
      <c r="L33" s="14" t="s">
        <v>1546</v>
      </c>
      <c r="M33" s="556">
        <v>41383</v>
      </c>
      <c r="N33" s="8" t="s">
        <v>1547</v>
      </c>
      <c r="O33" s="8" t="s">
        <v>58</v>
      </c>
    </row>
    <row r="34" spans="1:15" s="9" customFormat="1" ht="32.25" customHeight="1">
      <c r="A34" s="8">
        <v>13</v>
      </c>
      <c r="B34" s="8">
        <v>17.11</v>
      </c>
      <c r="C34" s="8">
        <v>1721466</v>
      </c>
      <c r="D34" s="841" t="s">
        <v>1562</v>
      </c>
      <c r="E34" s="8" t="s">
        <v>1544</v>
      </c>
      <c r="F34" s="8">
        <v>796</v>
      </c>
      <c r="G34" s="22" t="s">
        <v>1132</v>
      </c>
      <c r="H34" s="46">
        <v>100</v>
      </c>
      <c r="I34" s="8">
        <v>75412000000</v>
      </c>
      <c r="J34" s="8" t="s">
        <v>1545</v>
      </c>
      <c r="K34" s="518">
        <v>388.50000000000006</v>
      </c>
      <c r="L34" s="14" t="s">
        <v>1546</v>
      </c>
      <c r="M34" s="556">
        <v>41384</v>
      </c>
      <c r="N34" s="8" t="s">
        <v>1547</v>
      </c>
      <c r="O34" s="8" t="s">
        <v>58</v>
      </c>
    </row>
    <row r="35" spans="1:15" s="9" customFormat="1" ht="35.25" customHeight="1">
      <c r="A35" s="8">
        <v>14</v>
      </c>
      <c r="B35" s="8" t="s">
        <v>1563</v>
      </c>
      <c r="C35" s="8">
        <v>3311415</v>
      </c>
      <c r="D35" s="841" t="s">
        <v>1564</v>
      </c>
      <c r="E35" s="8" t="s">
        <v>1544</v>
      </c>
      <c r="F35" s="8">
        <v>796</v>
      </c>
      <c r="G35" s="22" t="s">
        <v>46</v>
      </c>
      <c r="H35" s="46">
        <v>6</v>
      </c>
      <c r="I35" s="8">
        <v>75412000000</v>
      </c>
      <c r="J35" s="8" t="s">
        <v>1545</v>
      </c>
      <c r="K35" s="518">
        <v>8649.14</v>
      </c>
      <c r="L35" s="14" t="s">
        <v>1546</v>
      </c>
      <c r="M35" s="556">
        <v>41386</v>
      </c>
      <c r="N35" s="8" t="s">
        <v>1547</v>
      </c>
      <c r="O35" s="8" t="s">
        <v>58</v>
      </c>
    </row>
    <row r="36" spans="1:15" s="9" customFormat="1" ht="51.75" customHeight="1">
      <c r="A36" s="8">
        <v>15</v>
      </c>
      <c r="B36" s="8" t="s">
        <v>1565</v>
      </c>
      <c r="C36" s="8">
        <v>2714810</v>
      </c>
      <c r="D36" s="841" t="s">
        <v>1566</v>
      </c>
      <c r="E36" s="8" t="s">
        <v>1544</v>
      </c>
      <c r="F36" s="8">
        <v>163</v>
      </c>
      <c r="G36" s="22" t="s">
        <v>41</v>
      </c>
      <c r="H36" s="46">
        <v>1.8</v>
      </c>
      <c r="I36" s="8">
        <v>75412000000</v>
      </c>
      <c r="J36" s="8" t="s">
        <v>1545</v>
      </c>
      <c r="K36" s="518">
        <v>151.19999999999999</v>
      </c>
      <c r="L36" s="14" t="s">
        <v>1546</v>
      </c>
      <c r="M36" s="556">
        <v>41387</v>
      </c>
      <c r="N36" s="8" t="s">
        <v>1547</v>
      </c>
      <c r="O36" s="8" t="s">
        <v>58</v>
      </c>
    </row>
    <row r="37" spans="1:15" s="9" customFormat="1" ht="53.25" customHeight="1">
      <c r="A37" s="8">
        <v>16</v>
      </c>
      <c r="B37" s="8" t="s">
        <v>53</v>
      </c>
      <c r="C37" s="8">
        <v>8040020</v>
      </c>
      <c r="D37" s="842" t="s">
        <v>1567</v>
      </c>
      <c r="E37" s="8" t="s">
        <v>125</v>
      </c>
      <c r="F37" s="8">
        <v>792</v>
      </c>
      <c r="G37" s="843" t="s">
        <v>51</v>
      </c>
      <c r="H37" s="844">
        <v>2</v>
      </c>
      <c r="I37" s="8">
        <v>75412000000</v>
      </c>
      <c r="J37" s="8" t="s">
        <v>1568</v>
      </c>
      <c r="K37" s="553">
        <v>6000</v>
      </c>
      <c r="L37" s="556" t="s">
        <v>1569</v>
      </c>
      <c r="M37" s="556" t="s">
        <v>1570</v>
      </c>
      <c r="N37" s="8" t="s">
        <v>1547</v>
      </c>
      <c r="O37" s="8" t="s">
        <v>58</v>
      </c>
    </row>
    <row r="38" spans="1:15" s="9" customFormat="1" ht="68.25" customHeight="1">
      <c r="A38" s="8">
        <v>17</v>
      </c>
      <c r="B38" s="8" t="s">
        <v>53</v>
      </c>
      <c r="C38" s="8">
        <v>8040020</v>
      </c>
      <c r="D38" s="842" t="s">
        <v>1571</v>
      </c>
      <c r="E38" s="8" t="s">
        <v>125</v>
      </c>
      <c r="F38" s="8">
        <v>792</v>
      </c>
      <c r="G38" s="843" t="s">
        <v>51</v>
      </c>
      <c r="H38" s="844">
        <v>2</v>
      </c>
      <c r="I38" s="8">
        <v>75412000000</v>
      </c>
      <c r="J38" s="8" t="s">
        <v>1568</v>
      </c>
      <c r="K38" s="553">
        <v>2000</v>
      </c>
      <c r="L38" s="556" t="s">
        <v>1572</v>
      </c>
      <c r="M38" s="556" t="s">
        <v>1546</v>
      </c>
      <c r="N38" s="8" t="s">
        <v>1547</v>
      </c>
      <c r="O38" s="8" t="s">
        <v>58</v>
      </c>
    </row>
    <row r="39" spans="1:15" s="9" customFormat="1" ht="70.5" customHeight="1">
      <c r="A39" s="8">
        <v>18</v>
      </c>
      <c r="B39" s="8" t="s">
        <v>53</v>
      </c>
      <c r="C39" s="8">
        <v>8040020</v>
      </c>
      <c r="D39" s="842" t="s">
        <v>1573</v>
      </c>
      <c r="E39" s="8" t="s">
        <v>125</v>
      </c>
      <c r="F39" s="8">
        <v>792</v>
      </c>
      <c r="G39" s="843" t="s">
        <v>51</v>
      </c>
      <c r="H39" s="844">
        <v>2</v>
      </c>
      <c r="I39" s="8">
        <v>75412000000</v>
      </c>
      <c r="J39" s="8" t="s">
        <v>1568</v>
      </c>
      <c r="K39" s="553">
        <v>2000</v>
      </c>
      <c r="L39" s="556" t="s">
        <v>1572</v>
      </c>
      <c r="M39" s="556" t="s">
        <v>1546</v>
      </c>
      <c r="N39" s="8" t="s">
        <v>1547</v>
      </c>
      <c r="O39" s="8" t="s">
        <v>58</v>
      </c>
    </row>
    <row r="40" spans="1:15" s="9" customFormat="1" ht="81" customHeight="1">
      <c r="A40" s="8">
        <v>19</v>
      </c>
      <c r="B40" s="8" t="s">
        <v>53</v>
      </c>
      <c r="C40" s="8">
        <v>8040020</v>
      </c>
      <c r="D40" s="842" t="s">
        <v>1574</v>
      </c>
      <c r="E40" s="8" t="s">
        <v>125</v>
      </c>
      <c r="F40" s="8">
        <v>792</v>
      </c>
      <c r="G40" s="843" t="s">
        <v>51</v>
      </c>
      <c r="H40" s="844">
        <v>2</v>
      </c>
      <c r="I40" s="8">
        <v>75412000000</v>
      </c>
      <c r="J40" s="8" t="s">
        <v>1568</v>
      </c>
      <c r="K40" s="553">
        <v>2000</v>
      </c>
      <c r="L40" s="556" t="s">
        <v>1572</v>
      </c>
      <c r="M40" s="556" t="s">
        <v>1546</v>
      </c>
      <c r="N40" s="8" t="s">
        <v>1547</v>
      </c>
      <c r="O40" s="8" t="s">
        <v>58</v>
      </c>
    </row>
    <row r="41" spans="1:15" s="9" customFormat="1" ht="34.5" customHeight="1">
      <c r="A41" s="8">
        <v>20</v>
      </c>
      <c r="B41" s="8" t="s">
        <v>53</v>
      </c>
      <c r="C41" s="8">
        <v>8040020</v>
      </c>
      <c r="D41" s="845" t="s">
        <v>1575</v>
      </c>
      <c r="E41" s="8" t="s">
        <v>125</v>
      </c>
      <c r="F41" s="8">
        <v>792</v>
      </c>
      <c r="G41" s="843" t="s">
        <v>51</v>
      </c>
      <c r="H41" s="844">
        <v>7</v>
      </c>
      <c r="I41" s="8">
        <v>75412000000</v>
      </c>
      <c r="J41" s="8" t="s">
        <v>1568</v>
      </c>
      <c r="K41" s="553">
        <v>8400</v>
      </c>
      <c r="L41" s="556" t="s">
        <v>1569</v>
      </c>
      <c r="M41" s="556" t="s">
        <v>1570</v>
      </c>
      <c r="N41" s="8" t="s">
        <v>1547</v>
      </c>
      <c r="O41" s="8" t="s">
        <v>58</v>
      </c>
    </row>
    <row r="42" spans="1:15" s="9" customFormat="1" ht="30.75" customHeight="1">
      <c r="A42" s="8">
        <v>21</v>
      </c>
      <c r="B42" s="8" t="s">
        <v>53</v>
      </c>
      <c r="C42" s="8">
        <v>8040020</v>
      </c>
      <c r="D42" s="845" t="s">
        <v>1576</v>
      </c>
      <c r="E42" s="8" t="s">
        <v>125</v>
      </c>
      <c r="F42" s="8">
        <v>792</v>
      </c>
      <c r="G42" s="843" t="s">
        <v>51</v>
      </c>
      <c r="H42" s="844">
        <v>6</v>
      </c>
      <c r="I42" s="8">
        <v>75412000000</v>
      </c>
      <c r="J42" s="8" t="s">
        <v>1568</v>
      </c>
      <c r="K42" s="553">
        <v>18000</v>
      </c>
      <c r="L42" s="556" t="s">
        <v>1546</v>
      </c>
      <c r="M42" s="556" t="s">
        <v>1569</v>
      </c>
      <c r="N42" s="8" t="s">
        <v>1547</v>
      </c>
      <c r="O42" s="8" t="s">
        <v>58</v>
      </c>
    </row>
    <row r="43" spans="1:15" s="9" customFormat="1" ht="33" customHeight="1">
      <c r="A43" s="8">
        <v>22</v>
      </c>
      <c r="B43" s="8" t="s">
        <v>53</v>
      </c>
      <c r="C43" s="8">
        <v>8040020</v>
      </c>
      <c r="D43" s="845" t="s">
        <v>1577</v>
      </c>
      <c r="E43" s="8" t="s">
        <v>125</v>
      </c>
      <c r="F43" s="8">
        <v>792</v>
      </c>
      <c r="G43" s="843" t="s">
        <v>51</v>
      </c>
      <c r="H43" s="844">
        <v>7</v>
      </c>
      <c r="I43" s="8">
        <v>75412000000</v>
      </c>
      <c r="J43" s="8" t="s">
        <v>1568</v>
      </c>
      <c r="K43" s="553">
        <v>17500</v>
      </c>
      <c r="L43" s="556" t="s">
        <v>1569</v>
      </c>
      <c r="M43" s="556" t="s">
        <v>1570</v>
      </c>
      <c r="N43" s="8" t="s">
        <v>1547</v>
      </c>
      <c r="O43" s="8" t="s">
        <v>58</v>
      </c>
    </row>
    <row r="44" spans="1:15" s="9" customFormat="1" ht="89.25" customHeight="1">
      <c r="A44" s="8">
        <v>23</v>
      </c>
      <c r="B44" s="8">
        <v>93.05</v>
      </c>
      <c r="C44" s="8">
        <v>7423050</v>
      </c>
      <c r="D44" s="846" t="s">
        <v>1578</v>
      </c>
      <c r="E44" s="8" t="s">
        <v>125</v>
      </c>
      <c r="F44" s="8" t="s">
        <v>1579</v>
      </c>
      <c r="G44" s="602" t="s">
        <v>1580</v>
      </c>
      <c r="H44" s="8">
        <v>6</v>
      </c>
      <c r="I44" s="8">
        <v>75412000000</v>
      </c>
      <c r="J44" s="8" t="s">
        <v>1568</v>
      </c>
      <c r="K44" s="518">
        <v>23709.13</v>
      </c>
      <c r="L44" s="556" t="s">
        <v>1569</v>
      </c>
      <c r="M44" s="556" t="s">
        <v>1570</v>
      </c>
      <c r="N44" s="8" t="s">
        <v>1547</v>
      </c>
      <c r="O44" s="8" t="s">
        <v>58</v>
      </c>
    </row>
    <row r="45" spans="1:15" s="9" customFormat="1" ht="33" customHeight="1">
      <c r="A45" s="8">
        <v>24</v>
      </c>
      <c r="B45" s="8" t="s">
        <v>1581</v>
      </c>
      <c r="C45" s="8">
        <v>8519090</v>
      </c>
      <c r="D45" s="845" t="s">
        <v>1582</v>
      </c>
      <c r="E45" s="8" t="s">
        <v>125</v>
      </c>
      <c r="F45" s="8">
        <v>792</v>
      </c>
      <c r="G45" s="847" t="s">
        <v>51</v>
      </c>
      <c r="H45" s="844">
        <v>12</v>
      </c>
      <c r="I45" s="8">
        <v>75412000000</v>
      </c>
      <c r="J45" s="8" t="s">
        <v>1568</v>
      </c>
      <c r="K45" s="518">
        <v>16521.719999999998</v>
      </c>
      <c r="L45" s="556" t="s">
        <v>1572</v>
      </c>
      <c r="M45" s="556" t="s">
        <v>1546</v>
      </c>
      <c r="N45" s="8" t="s">
        <v>1547</v>
      </c>
      <c r="O45" s="8" t="s">
        <v>58</v>
      </c>
    </row>
    <row r="46" spans="1:15" s="9" customFormat="1" ht="48" customHeight="1">
      <c r="A46" s="8">
        <v>25</v>
      </c>
      <c r="B46" s="8" t="s">
        <v>1581</v>
      </c>
      <c r="C46" s="8">
        <v>8519090</v>
      </c>
      <c r="D46" s="845" t="s">
        <v>1583</v>
      </c>
      <c r="E46" s="8" t="s">
        <v>125</v>
      </c>
      <c r="F46" s="8">
        <v>917</v>
      </c>
      <c r="G46" s="847" t="s">
        <v>1584</v>
      </c>
      <c r="H46" s="844">
        <v>250</v>
      </c>
      <c r="I46" s="8">
        <v>75412000000</v>
      </c>
      <c r="J46" s="8" t="s">
        <v>1568</v>
      </c>
      <c r="K46" s="553">
        <v>10510</v>
      </c>
      <c r="L46" s="556" t="s">
        <v>1572</v>
      </c>
      <c r="M46" s="556" t="s">
        <v>1546</v>
      </c>
      <c r="N46" s="8" t="s">
        <v>1547</v>
      </c>
      <c r="O46" s="8" t="s">
        <v>58</v>
      </c>
    </row>
    <row r="47" spans="1:15" s="9" customFormat="1" ht="25.5" customHeight="1">
      <c r="A47" s="8">
        <v>26</v>
      </c>
      <c r="B47" s="8" t="s">
        <v>1585</v>
      </c>
      <c r="C47" s="8">
        <v>1520111</v>
      </c>
      <c r="D47" s="848" t="s">
        <v>1586</v>
      </c>
      <c r="E47" s="8" t="s">
        <v>1544</v>
      </c>
      <c r="F47" s="8">
        <v>112</v>
      </c>
      <c r="G47" s="602" t="s">
        <v>622</v>
      </c>
      <c r="H47" s="849">
        <v>2852</v>
      </c>
      <c r="I47" s="8">
        <v>75412000000</v>
      </c>
      <c r="J47" s="8" t="s">
        <v>1568</v>
      </c>
      <c r="K47" s="553">
        <v>94839.38</v>
      </c>
      <c r="L47" s="556" t="s">
        <v>1572</v>
      </c>
      <c r="M47" s="556" t="s">
        <v>1546</v>
      </c>
      <c r="N47" s="8" t="s">
        <v>1547</v>
      </c>
      <c r="O47" s="8" t="s">
        <v>58</v>
      </c>
    </row>
    <row r="48" spans="1:15" s="9" customFormat="1" ht="26.25" customHeight="1">
      <c r="A48" s="8">
        <v>27</v>
      </c>
      <c r="B48" s="8" t="s">
        <v>1587</v>
      </c>
      <c r="C48" s="8">
        <v>1554111</v>
      </c>
      <c r="D48" s="848" t="s">
        <v>1588</v>
      </c>
      <c r="E48" s="8" t="s">
        <v>1544</v>
      </c>
      <c r="F48" s="8">
        <v>864</v>
      </c>
      <c r="G48" s="602" t="s">
        <v>985</v>
      </c>
      <c r="H48" s="844">
        <v>673</v>
      </c>
      <c r="I48" s="8">
        <v>75412000000</v>
      </c>
      <c r="J48" s="8" t="s">
        <v>1568</v>
      </c>
      <c r="K48" s="518">
        <v>60601.72</v>
      </c>
      <c r="L48" s="556" t="s">
        <v>1572</v>
      </c>
      <c r="M48" s="556" t="s">
        <v>1546</v>
      </c>
      <c r="N48" s="8" t="s">
        <v>1547</v>
      </c>
      <c r="O48" s="8" t="s">
        <v>58</v>
      </c>
    </row>
    <row r="49" spans="1:15" s="9" customFormat="1" ht="27" customHeight="1">
      <c r="A49" s="8">
        <v>28</v>
      </c>
      <c r="B49" s="8" t="s">
        <v>1589</v>
      </c>
      <c r="C49" s="8">
        <v>1513480</v>
      </c>
      <c r="D49" s="845" t="s">
        <v>1590</v>
      </c>
      <c r="E49" s="8" t="s">
        <v>1544</v>
      </c>
      <c r="F49" s="8">
        <v>112</v>
      </c>
      <c r="G49" s="602" t="s">
        <v>622</v>
      </c>
      <c r="H49" s="849">
        <v>745</v>
      </c>
      <c r="I49" s="8">
        <v>75412000000</v>
      </c>
      <c r="J49" s="8" t="s">
        <v>1568</v>
      </c>
      <c r="K49" s="553">
        <v>32791.83</v>
      </c>
      <c r="L49" s="556" t="s">
        <v>1572</v>
      </c>
      <c r="M49" s="556" t="s">
        <v>1546</v>
      </c>
      <c r="N49" s="8" t="s">
        <v>1547</v>
      </c>
      <c r="O49" s="8" t="s">
        <v>58</v>
      </c>
    </row>
    <row r="50" spans="1:15" s="9" customFormat="1" ht="57" customHeight="1">
      <c r="A50" s="8">
        <v>29</v>
      </c>
      <c r="B50" s="8" t="s">
        <v>1591</v>
      </c>
      <c r="C50" s="8">
        <v>8040020</v>
      </c>
      <c r="D50" s="850" t="s">
        <v>1592</v>
      </c>
      <c r="E50" s="8" t="s">
        <v>125</v>
      </c>
      <c r="F50" s="8">
        <v>792</v>
      </c>
      <c r="G50" s="607" t="s">
        <v>1593</v>
      </c>
      <c r="H50" s="844">
        <v>1</v>
      </c>
      <c r="I50" s="8">
        <v>75412000000</v>
      </c>
      <c r="J50" s="8" t="s">
        <v>1568</v>
      </c>
      <c r="K50" s="553">
        <v>12000</v>
      </c>
      <c r="L50" s="556" t="s">
        <v>1546</v>
      </c>
      <c r="M50" s="556" t="s">
        <v>1569</v>
      </c>
      <c r="N50" s="8" t="s">
        <v>1547</v>
      </c>
      <c r="O50" s="8" t="s">
        <v>58</v>
      </c>
    </row>
    <row r="51" spans="1:15" s="9" customFormat="1" ht="33.75" customHeight="1">
      <c r="A51" s="8">
        <v>30</v>
      </c>
      <c r="B51" s="8" t="s">
        <v>1594</v>
      </c>
      <c r="C51" s="8">
        <v>9010020</v>
      </c>
      <c r="D51" s="851" t="s">
        <v>1595</v>
      </c>
      <c r="E51" s="8" t="s">
        <v>125</v>
      </c>
      <c r="F51" s="8">
        <v>113</v>
      </c>
      <c r="G51" s="602" t="s">
        <v>850</v>
      </c>
      <c r="H51" s="844">
        <v>50</v>
      </c>
      <c r="I51" s="8">
        <v>75412000000</v>
      </c>
      <c r="J51" s="8" t="s">
        <v>1568</v>
      </c>
      <c r="K51" s="553">
        <v>1000</v>
      </c>
      <c r="L51" s="556" t="s">
        <v>1572</v>
      </c>
      <c r="M51" s="556" t="s">
        <v>1546</v>
      </c>
      <c r="N51" s="8" t="s">
        <v>1596</v>
      </c>
      <c r="O51" s="8" t="s">
        <v>59</v>
      </c>
    </row>
    <row r="52" spans="1:15" s="9" customFormat="1" ht="27.75" customHeight="1">
      <c r="A52" s="8">
        <v>31</v>
      </c>
      <c r="B52" s="8" t="s">
        <v>1597</v>
      </c>
      <c r="C52" s="8">
        <v>8513102</v>
      </c>
      <c r="D52" s="845" t="s">
        <v>1598</v>
      </c>
      <c r="E52" s="8" t="s">
        <v>125</v>
      </c>
      <c r="F52" s="8">
        <v>163</v>
      </c>
      <c r="G52" s="8" t="s">
        <v>168</v>
      </c>
      <c r="H52" s="8">
        <v>4880</v>
      </c>
      <c r="I52" s="8">
        <v>75412000000</v>
      </c>
      <c r="J52" s="8" t="s">
        <v>1568</v>
      </c>
      <c r="K52" s="553">
        <v>6832</v>
      </c>
      <c r="L52" s="556" t="s">
        <v>1569</v>
      </c>
      <c r="M52" s="556" t="s">
        <v>1570</v>
      </c>
      <c r="N52" s="8" t="s">
        <v>1596</v>
      </c>
      <c r="O52" s="8" t="s">
        <v>59</v>
      </c>
    </row>
    <row r="53" spans="1:15" s="9" customFormat="1" ht="27.75" customHeight="1">
      <c r="A53" s="8">
        <v>32</v>
      </c>
      <c r="B53" s="8" t="s">
        <v>1599</v>
      </c>
      <c r="C53" s="8">
        <v>2101281</v>
      </c>
      <c r="D53" s="851" t="s">
        <v>1600</v>
      </c>
      <c r="E53" s="8" t="s">
        <v>1544</v>
      </c>
      <c r="F53" s="8">
        <v>839</v>
      </c>
      <c r="G53" s="602" t="s">
        <v>1601</v>
      </c>
      <c r="H53" s="844">
        <v>1</v>
      </c>
      <c r="I53" s="8">
        <v>75412000001</v>
      </c>
      <c r="J53" s="8" t="s">
        <v>1568</v>
      </c>
      <c r="K53" s="8">
        <v>63975</v>
      </c>
      <c r="L53" s="556" t="s">
        <v>1572</v>
      </c>
      <c r="M53" s="556" t="s">
        <v>1546</v>
      </c>
      <c r="N53" s="8" t="s">
        <v>1547</v>
      </c>
      <c r="O53" s="8" t="s">
        <v>58</v>
      </c>
    </row>
    <row r="54" spans="1:15" s="9" customFormat="1" ht="27.75" customHeight="1">
      <c r="A54" s="8">
        <v>33</v>
      </c>
      <c r="B54" s="8" t="s">
        <v>1602</v>
      </c>
      <c r="C54" s="8">
        <v>2320210</v>
      </c>
      <c r="D54" s="851" t="s">
        <v>1603</v>
      </c>
      <c r="E54" s="8" t="s">
        <v>1544</v>
      </c>
      <c r="F54" s="8">
        <v>112</v>
      </c>
      <c r="G54" s="602" t="s">
        <v>622</v>
      </c>
      <c r="H54" s="849">
        <v>2956</v>
      </c>
      <c r="I54" s="8">
        <v>75412000000</v>
      </c>
      <c r="J54" s="8" t="s">
        <v>1568</v>
      </c>
      <c r="K54" s="518">
        <v>66275.66</v>
      </c>
      <c r="L54" s="14" t="s">
        <v>1546</v>
      </c>
      <c r="M54" s="14">
        <v>41387</v>
      </c>
      <c r="N54" s="8" t="s">
        <v>1547</v>
      </c>
      <c r="O54" s="8" t="s">
        <v>58</v>
      </c>
    </row>
    <row r="55" spans="1:15" s="9" customFormat="1" ht="27.75" customHeight="1">
      <c r="A55" s="8">
        <v>34</v>
      </c>
      <c r="B55" s="8" t="s">
        <v>1604</v>
      </c>
      <c r="C55" s="8">
        <v>7424020</v>
      </c>
      <c r="D55" s="851" t="s">
        <v>1605</v>
      </c>
      <c r="E55" s="8" t="s">
        <v>125</v>
      </c>
      <c r="F55" s="8">
        <v>642</v>
      </c>
      <c r="G55" s="8" t="s">
        <v>1606</v>
      </c>
      <c r="H55" s="8">
        <v>1</v>
      </c>
      <c r="I55" s="8">
        <v>75412000000</v>
      </c>
      <c r="J55" s="8" t="s">
        <v>1568</v>
      </c>
      <c r="K55" s="518">
        <v>33679.64</v>
      </c>
      <c r="L55" s="14" t="s">
        <v>1546</v>
      </c>
      <c r="M55" s="556" t="s">
        <v>1569</v>
      </c>
      <c r="N55" s="8" t="s">
        <v>1547</v>
      </c>
      <c r="O55" s="8" t="s">
        <v>58</v>
      </c>
    </row>
    <row r="56" spans="1:15" s="9" customFormat="1" ht="66.75" customHeight="1">
      <c r="A56" s="8">
        <v>35</v>
      </c>
      <c r="B56" s="8" t="s">
        <v>1607</v>
      </c>
      <c r="C56" s="8">
        <v>4010565</v>
      </c>
      <c r="D56" s="851" t="s">
        <v>1608</v>
      </c>
      <c r="E56" s="8" t="s">
        <v>125</v>
      </c>
      <c r="F56" s="8">
        <v>642</v>
      </c>
      <c r="G56" s="8" t="s">
        <v>1606</v>
      </c>
      <c r="H56" s="8">
        <v>1</v>
      </c>
      <c r="I56" s="8">
        <v>75412000000</v>
      </c>
      <c r="J56" s="8" t="s">
        <v>1568</v>
      </c>
      <c r="K56" s="553">
        <v>927000</v>
      </c>
      <c r="L56" s="14" t="s">
        <v>1569</v>
      </c>
      <c r="M56" s="14" t="s">
        <v>1609</v>
      </c>
      <c r="N56" s="8" t="s">
        <v>1547</v>
      </c>
      <c r="O56" s="8" t="s">
        <v>58</v>
      </c>
    </row>
    <row r="57" spans="1:15" s="9" customFormat="1" ht="49.5" customHeight="1">
      <c r="A57" s="8">
        <v>36</v>
      </c>
      <c r="B57" s="8" t="s">
        <v>1607</v>
      </c>
      <c r="C57" s="8">
        <v>4010565</v>
      </c>
      <c r="D57" s="852" t="s">
        <v>1610</v>
      </c>
      <c r="E57" s="8" t="s">
        <v>125</v>
      </c>
      <c r="F57" s="8">
        <v>642</v>
      </c>
      <c r="G57" s="8" t="s">
        <v>1606</v>
      </c>
      <c r="H57" s="8">
        <v>1</v>
      </c>
      <c r="I57" s="8">
        <v>75412000000</v>
      </c>
      <c r="J57" s="8" t="s">
        <v>1568</v>
      </c>
      <c r="K57" s="553">
        <v>135000</v>
      </c>
      <c r="L57" s="14" t="s">
        <v>1569</v>
      </c>
      <c r="M57" s="14">
        <v>41426</v>
      </c>
      <c r="N57" s="8" t="s">
        <v>1547</v>
      </c>
      <c r="O57" s="8" t="s">
        <v>58</v>
      </c>
    </row>
    <row r="58" spans="1:15" s="9" customFormat="1" ht="57" customHeight="1">
      <c r="A58" s="8">
        <v>37</v>
      </c>
      <c r="B58" s="8" t="s">
        <v>1607</v>
      </c>
      <c r="C58" s="8">
        <v>4010565</v>
      </c>
      <c r="D58" s="852" t="s">
        <v>1611</v>
      </c>
      <c r="E58" s="8" t="s">
        <v>125</v>
      </c>
      <c r="F58" s="8">
        <v>642</v>
      </c>
      <c r="G58" s="8" t="s">
        <v>1606</v>
      </c>
      <c r="H58" s="8">
        <v>1</v>
      </c>
      <c r="I58" s="8">
        <v>75412000000</v>
      </c>
      <c r="J58" s="8" t="s">
        <v>1568</v>
      </c>
      <c r="K58" s="8">
        <v>167340</v>
      </c>
      <c r="L58" s="14" t="s">
        <v>1569</v>
      </c>
      <c r="M58" s="14">
        <v>41456</v>
      </c>
      <c r="N58" s="8" t="s">
        <v>1547</v>
      </c>
      <c r="O58" s="8" t="s">
        <v>58</v>
      </c>
    </row>
    <row r="59" spans="1:15" s="9" customFormat="1" ht="62.25" customHeight="1">
      <c r="A59" s="8">
        <v>38</v>
      </c>
      <c r="B59" s="8" t="s">
        <v>1607</v>
      </c>
      <c r="C59" s="8">
        <v>4010565</v>
      </c>
      <c r="D59" s="851" t="s">
        <v>1612</v>
      </c>
      <c r="E59" s="8" t="s">
        <v>125</v>
      </c>
      <c r="F59" s="8">
        <v>642</v>
      </c>
      <c r="G59" s="8" t="s">
        <v>1606</v>
      </c>
      <c r="H59" s="8">
        <v>1</v>
      </c>
      <c r="I59" s="8">
        <v>75412000000</v>
      </c>
      <c r="J59" s="8" t="s">
        <v>1568</v>
      </c>
      <c r="K59" s="553">
        <v>1948000</v>
      </c>
      <c r="L59" s="14" t="s">
        <v>1569</v>
      </c>
      <c r="M59" s="14">
        <v>41548</v>
      </c>
      <c r="N59" s="8" t="s">
        <v>1547</v>
      </c>
      <c r="O59" s="8" t="s">
        <v>58</v>
      </c>
    </row>
    <row r="60" spans="1:15" s="9" customFormat="1" ht="36" customHeight="1">
      <c r="A60" s="8">
        <v>39</v>
      </c>
      <c r="B60" s="8" t="s">
        <v>1613</v>
      </c>
      <c r="C60" s="8">
        <v>26913</v>
      </c>
      <c r="D60" s="852" t="s">
        <v>1614</v>
      </c>
      <c r="E60" s="8" t="s">
        <v>1544</v>
      </c>
      <c r="F60" s="8">
        <v>796</v>
      </c>
      <c r="G60" s="8" t="s">
        <v>1615</v>
      </c>
      <c r="H60" s="844">
        <v>6</v>
      </c>
      <c r="I60" s="8">
        <v>75412000000</v>
      </c>
      <c r="J60" s="8" t="s">
        <v>1568</v>
      </c>
      <c r="K60" s="553">
        <v>1395050</v>
      </c>
      <c r="L60" s="8" t="s">
        <v>1546</v>
      </c>
      <c r="M60" s="556" t="s">
        <v>1616</v>
      </c>
      <c r="N60" s="8" t="s">
        <v>1547</v>
      </c>
      <c r="O60" s="8" t="s">
        <v>58</v>
      </c>
    </row>
    <row r="61" spans="1:15" s="9" customFormat="1" ht="36" customHeight="1">
      <c r="A61" s="8">
        <v>40</v>
      </c>
      <c r="B61" s="8" t="s">
        <v>1613</v>
      </c>
      <c r="C61" s="8">
        <v>26913</v>
      </c>
      <c r="D61" s="852" t="s">
        <v>1617</v>
      </c>
      <c r="E61" s="8" t="s">
        <v>1544</v>
      </c>
      <c r="F61" s="8">
        <v>796</v>
      </c>
      <c r="G61" s="8" t="s">
        <v>1615</v>
      </c>
      <c r="H61" s="844">
        <v>4</v>
      </c>
      <c r="I61" s="8">
        <v>75412000000</v>
      </c>
      <c r="J61" s="8" t="s">
        <v>1568</v>
      </c>
      <c r="K61" s="553">
        <v>950120</v>
      </c>
      <c r="L61" s="8" t="s">
        <v>1546</v>
      </c>
      <c r="M61" s="556">
        <v>41456</v>
      </c>
      <c r="N61" s="8" t="s">
        <v>1547</v>
      </c>
      <c r="O61" s="8" t="s">
        <v>58</v>
      </c>
    </row>
    <row r="62" spans="1:15" s="9" customFormat="1" ht="34.5" customHeight="1">
      <c r="A62" s="8">
        <v>41</v>
      </c>
      <c r="B62" s="8" t="s">
        <v>1613</v>
      </c>
      <c r="C62" s="8">
        <v>26912</v>
      </c>
      <c r="D62" s="852" t="s">
        <v>1618</v>
      </c>
      <c r="E62" s="8" t="s">
        <v>1544</v>
      </c>
      <c r="F62" s="8">
        <v>795</v>
      </c>
      <c r="G62" s="8" t="s">
        <v>1615</v>
      </c>
      <c r="H62" s="844">
        <v>3</v>
      </c>
      <c r="I62" s="8">
        <v>75412000000</v>
      </c>
      <c r="J62" s="8" t="s">
        <v>1568</v>
      </c>
      <c r="K62" s="553">
        <v>1425189</v>
      </c>
      <c r="L62" s="8" t="s">
        <v>1546</v>
      </c>
      <c r="M62" s="556" t="s">
        <v>1609</v>
      </c>
      <c r="N62" s="8" t="s">
        <v>1547</v>
      </c>
      <c r="O62" s="8" t="s">
        <v>58</v>
      </c>
    </row>
    <row r="63" spans="1:15" s="9" customFormat="1" ht="54" customHeight="1">
      <c r="A63" s="8">
        <v>42</v>
      </c>
      <c r="B63" s="8" t="s">
        <v>1619</v>
      </c>
      <c r="C63" s="8">
        <v>4010564</v>
      </c>
      <c r="D63" s="851" t="s">
        <v>1620</v>
      </c>
      <c r="E63" s="8" t="s">
        <v>125</v>
      </c>
      <c r="F63" s="8">
        <v>642</v>
      </c>
      <c r="G63" s="8" t="s">
        <v>1606</v>
      </c>
      <c r="H63" s="8">
        <v>1</v>
      </c>
      <c r="I63" s="8">
        <v>75412000000</v>
      </c>
      <c r="J63" s="8" t="s">
        <v>1568</v>
      </c>
      <c r="K63" s="518">
        <v>170670</v>
      </c>
      <c r="L63" s="14" t="s">
        <v>1569</v>
      </c>
      <c r="M63" s="14">
        <v>41517</v>
      </c>
      <c r="N63" s="8" t="s">
        <v>1547</v>
      </c>
      <c r="O63" s="8" t="s">
        <v>58</v>
      </c>
    </row>
    <row r="64" spans="1:15" s="9" customFormat="1" ht="47.25" customHeight="1">
      <c r="A64" s="8">
        <v>43</v>
      </c>
      <c r="B64" s="8" t="s">
        <v>1607</v>
      </c>
      <c r="C64" s="8">
        <v>4010565</v>
      </c>
      <c r="D64" s="851" t="s">
        <v>1621</v>
      </c>
      <c r="E64" s="8" t="s">
        <v>125</v>
      </c>
      <c r="F64" s="8">
        <v>642</v>
      </c>
      <c r="G64" s="8" t="s">
        <v>1606</v>
      </c>
      <c r="H64" s="8">
        <v>1</v>
      </c>
      <c r="I64" s="8">
        <v>75412000000</v>
      </c>
      <c r="J64" s="8" t="s">
        <v>1568</v>
      </c>
      <c r="K64" s="518">
        <v>200940</v>
      </c>
      <c r="L64" s="14" t="s">
        <v>1569</v>
      </c>
      <c r="M64" s="14">
        <v>41487</v>
      </c>
      <c r="N64" s="8" t="s">
        <v>1547</v>
      </c>
      <c r="O64" s="8" t="s">
        <v>58</v>
      </c>
    </row>
    <row r="65" spans="1:15" s="9" customFormat="1" ht="45" customHeight="1">
      <c r="A65" s="8">
        <v>44</v>
      </c>
      <c r="B65" s="8" t="s">
        <v>1607</v>
      </c>
      <c r="C65" s="8">
        <v>4010565</v>
      </c>
      <c r="D65" s="851" t="s">
        <v>1622</v>
      </c>
      <c r="E65" s="8" t="s">
        <v>125</v>
      </c>
      <c r="F65" s="8">
        <v>642</v>
      </c>
      <c r="G65" s="8" t="s">
        <v>1606</v>
      </c>
      <c r="H65" s="8">
        <v>1</v>
      </c>
      <c r="I65" s="8">
        <v>75412000000</v>
      </c>
      <c r="J65" s="8" t="s">
        <v>1568</v>
      </c>
      <c r="K65" s="518">
        <v>196000</v>
      </c>
      <c r="L65" s="14" t="s">
        <v>1569</v>
      </c>
      <c r="M65" s="14">
        <v>41518</v>
      </c>
      <c r="N65" s="8" t="s">
        <v>1547</v>
      </c>
      <c r="O65" s="8" t="s">
        <v>58</v>
      </c>
    </row>
    <row r="66" spans="1:15" s="9" customFormat="1" ht="57" customHeight="1">
      <c r="A66" s="8">
        <v>45</v>
      </c>
      <c r="B66" s="8" t="s">
        <v>1607</v>
      </c>
      <c r="C66" s="8">
        <v>4010565</v>
      </c>
      <c r="D66" s="851" t="s">
        <v>1623</v>
      </c>
      <c r="E66" s="8" t="s">
        <v>125</v>
      </c>
      <c r="F66" s="8">
        <v>642</v>
      </c>
      <c r="G66" s="8" t="s">
        <v>1606</v>
      </c>
      <c r="H66" s="8">
        <v>1</v>
      </c>
      <c r="I66" s="8">
        <v>75412000000</v>
      </c>
      <c r="J66" s="8" t="s">
        <v>1568</v>
      </c>
      <c r="K66" s="518">
        <v>94000</v>
      </c>
      <c r="L66" s="14" t="s">
        <v>1569</v>
      </c>
      <c r="M66" s="14">
        <v>41519</v>
      </c>
      <c r="N66" s="8" t="s">
        <v>1547</v>
      </c>
      <c r="O66" s="8" t="s">
        <v>58</v>
      </c>
    </row>
    <row r="67" spans="1:15" s="9" customFormat="1" ht="48" customHeight="1">
      <c r="A67" s="8">
        <v>46</v>
      </c>
      <c r="B67" s="8" t="s">
        <v>1607</v>
      </c>
      <c r="C67" s="8">
        <v>4010565</v>
      </c>
      <c r="D67" s="851" t="s">
        <v>1624</v>
      </c>
      <c r="E67" s="8" t="s">
        <v>125</v>
      </c>
      <c r="F67" s="8">
        <v>642</v>
      </c>
      <c r="G67" s="8" t="s">
        <v>1606</v>
      </c>
      <c r="H67" s="8">
        <v>1</v>
      </c>
      <c r="I67" s="8">
        <v>75412000000</v>
      </c>
      <c r="J67" s="8" t="s">
        <v>1568</v>
      </c>
      <c r="K67" s="518">
        <v>77000</v>
      </c>
      <c r="L67" s="14" t="s">
        <v>1569</v>
      </c>
      <c r="M67" s="14">
        <v>41548</v>
      </c>
      <c r="N67" s="8" t="s">
        <v>1547</v>
      </c>
      <c r="O67" s="8" t="s">
        <v>58</v>
      </c>
    </row>
    <row r="68" spans="1:15" s="9" customFormat="1" ht="42.75" customHeight="1">
      <c r="A68" s="8">
        <v>47</v>
      </c>
      <c r="B68" s="8" t="s">
        <v>1607</v>
      </c>
      <c r="C68" s="8">
        <v>4010565</v>
      </c>
      <c r="D68" s="851" t="s">
        <v>1625</v>
      </c>
      <c r="E68" s="8" t="s">
        <v>125</v>
      </c>
      <c r="F68" s="8">
        <v>642</v>
      </c>
      <c r="G68" s="8" t="s">
        <v>1606</v>
      </c>
      <c r="H68" s="8">
        <v>1</v>
      </c>
      <c r="I68" s="8">
        <v>75412000000</v>
      </c>
      <c r="J68" s="8" t="s">
        <v>1568</v>
      </c>
      <c r="K68" s="8">
        <v>54000</v>
      </c>
      <c r="L68" s="14" t="s">
        <v>1569</v>
      </c>
      <c r="M68" s="14">
        <v>41548</v>
      </c>
      <c r="N68" s="8" t="s">
        <v>1547</v>
      </c>
      <c r="O68" s="8" t="s">
        <v>58</v>
      </c>
    </row>
    <row r="69" spans="1:15" s="9" customFormat="1" ht="46.5" customHeight="1">
      <c r="A69" s="8">
        <v>48</v>
      </c>
      <c r="B69" s="8" t="s">
        <v>1607</v>
      </c>
      <c r="C69" s="8">
        <v>4010565</v>
      </c>
      <c r="D69" s="852" t="s">
        <v>1626</v>
      </c>
      <c r="E69" s="8" t="s">
        <v>125</v>
      </c>
      <c r="F69" s="8">
        <v>642</v>
      </c>
      <c r="G69" s="8" t="s">
        <v>1606</v>
      </c>
      <c r="H69" s="8">
        <v>1</v>
      </c>
      <c r="I69" s="8">
        <v>75412000000</v>
      </c>
      <c r="J69" s="8" t="s">
        <v>1568</v>
      </c>
      <c r="K69" s="8">
        <v>966000</v>
      </c>
      <c r="L69" s="14" t="s">
        <v>1569</v>
      </c>
      <c r="M69" s="14">
        <v>41548</v>
      </c>
      <c r="N69" s="8" t="s">
        <v>1547</v>
      </c>
      <c r="O69" s="8" t="s">
        <v>58</v>
      </c>
    </row>
    <row r="70" spans="1:15" s="9" customFormat="1" ht="18" customHeight="1">
      <c r="A70" s="940" t="s">
        <v>1627</v>
      </c>
      <c r="B70" s="941"/>
      <c r="C70" s="941"/>
      <c r="D70" s="941"/>
      <c r="E70" s="941"/>
      <c r="F70" s="941"/>
      <c r="G70" s="941"/>
      <c r="H70" s="941"/>
      <c r="I70" s="941"/>
      <c r="J70" s="942"/>
      <c r="K70" s="872">
        <f>SUM(K22:K69)</f>
        <v>9250636.5962499995</v>
      </c>
      <c r="O70" s="871"/>
    </row>
    <row r="71" spans="1:15" s="9" customFormat="1">
      <c r="A71" s="930" t="s">
        <v>29</v>
      </c>
      <c r="B71" s="931"/>
      <c r="C71" s="931"/>
      <c r="D71" s="931"/>
      <c r="E71" s="931"/>
      <c r="F71" s="931"/>
      <c r="G71" s="931"/>
      <c r="H71" s="931"/>
      <c r="I71" s="931"/>
      <c r="J71" s="931"/>
      <c r="K71" s="931"/>
      <c r="L71" s="931"/>
      <c r="M71" s="931"/>
      <c r="N71" s="931"/>
      <c r="O71" s="932"/>
    </row>
    <row r="72" spans="1:15" s="9" customFormat="1" ht="28.5" customHeight="1">
      <c r="A72" s="8">
        <v>49</v>
      </c>
      <c r="B72" s="8" t="s">
        <v>1604</v>
      </c>
      <c r="C72" s="8">
        <v>7424020</v>
      </c>
      <c r="D72" s="852" t="s">
        <v>1628</v>
      </c>
      <c r="E72" s="8" t="s">
        <v>125</v>
      </c>
      <c r="F72" s="8">
        <v>642</v>
      </c>
      <c r="G72" s="8" t="s">
        <v>1606</v>
      </c>
      <c r="H72" s="8">
        <v>1</v>
      </c>
      <c r="I72" s="8">
        <v>75412000000</v>
      </c>
      <c r="J72" s="8" t="s">
        <v>1568</v>
      </c>
      <c r="K72" s="518">
        <v>149402.06</v>
      </c>
      <c r="L72" s="556" t="s">
        <v>1570</v>
      </c>
      <c r="M72" s="556" t="s">
        <v>1616</v>
      </c>
      <c r="N72" s="8" t="s">
        <v>1547</v>
      </c>
      <c r="O72" s="8" t="s">
        <v>58</v>
      </c>
    </row>
    <row r="73" spans="1:15" s="9" customFormat="1" ht="67.5" customHeight="1">
      <c r="A73" s="8">
        <v>50</v>
      </c>
      <c r="B73" s="8" t="s">
        <v>1563</v>
      </c>
      <c r="C73" s="8">
        <v>3321100</v>
      </c>
      <c r="D73" s="852" t="s">
        <v>1629</v>
      </c>
      <c r="E73" s="8" t="s">
        <v>1544</v>
      </c>
      <c r="F73" s="8">
        <v>796</v>
      </c>
      <c r="G73" s="602" t="s">
        <v>37</v>
      </c>
      <c r="H73" s="8">
        <v>1</v>
      </c>
      <c r="I73" s="8">
        <v>75412000000</v>
      </c>
      <c r="J73" s="8" t="s">
        <v>1545</v>
      </c>
      <c r="K73" s="553">
        <v>211000</v>
      </c>
      <c r="L73" s="556">
        <v>41365</v>
      </c>
      <c r="M73" s="556" t="s">
        <v>1609</v>
      </c>
      <c r="N73" s="8" t="s">
        <v>1547</v>
      </c>
      <c r="O73" s="8" t="s">
        <v>58</v>
      </c>
    </row>
    <row r="74" spans="1:15" s="9" customFormat="1" ht="38.25" customHeight="1">
      <c r="A74" s="8">
        <v>51</v>
      </c>
      <c r="B74" s="8" t="s">
        <v>1563</v>
      </c>
      <c r="C74" s="8">
        <v>3113220</v>
      </c>
      <c r="D74" s="852" t="s">
        <v>1630</v>
      </c>
      <c r="E74" s="8" t="s">
        <v>1544</v>
      </c>
      <c r="F74" s="8">
        <v>797</v>
      </c>
      <c r="G74" s="602" t="s">
        <v>37</v>
      </c>
      <c r="H74" s="8">
        <v>1</v>
      </c>
      <c r="I74" s="8">
        <v>75412000000</v>
      </c>
      <c r="J74" s="8" t="s">
        <v>1545</v>
      </c>
      <c r="K74" s="553">
        <v>61000</v>
      </c>
      <c r="L74" s="556">
        <v>41366</v>
      </c>
      <c r="M74" s="556">
        <v>41366</v>
      </c>
      <c r="N74" s="8" t="s">
        <v>1547</v>
      </c>
      <c r="O74" s="8" t="s">
        <v>58</v>
      </c>
    </row>
    <row r="75" spans="1:15" s="9" customFormat="1" ht="54" customHeight="1">
      <c r="A75" s="8">
        <v>52</v>
      </c>
      <c r="B75" s="8" t="s">
        <v>1563</v>
      </c>
      <c r="C75" s="8">
        <v>3321109</v>
      </c>
      <c r="D75" s="852" t="s">
        <v>1631</v>
      </c>
      <c r="E75" s="8" t="s">
        <v>1544</v>
      </c>
      <c r="F75" s="8">
        <v>797</v>
      </c>
      <c r="G75" s="602" t="s">
        <v>1615</v>
      </c>
      <c r="H75" s="8">
        <v>1</v>
      </c>
      <c r="I75" s="8">
        <v>75412000000</v>
      </c>
      <c r="J75" s="8" t="s">
        <v>1568</v>
      </c>
      <c r="K75" s="553">
        <v>138000</v>
      </c>
      <c r="L75" s="8" t="s">
        <v>1632</v>
      </c>
      <c r="M75" s="556">
        <v>41456</v>
      </c>
      <c r="N75" s="8" t="s">
        <v>1547</v>
      </c>
      <c r="O75" s="8" t="s">
        <v>58</v>
      </c>
    </row>
    <row r="76" spans="1:15" s="9" customFormat="1" ht="37.5" customHeight="1">
      <c r="A76" s="8">
        <v>53</v>
      </c>
      <c r="B76" s="8" t="s">
        <v>1633</v>
      </c>
      <c r="C76" s="8">
        <v>3150300</v>
      </c>
      <c r="D76" s="852" t="s">
        <v>1634</v>
      </c>
      <c r="E76" s="8" t="s">
        <v>1544</v>
      </c>
      <c r="F76" s="8">
        <v>796</v>
      </c>
      <c r="G76" s="602" t="s">
        <v>1615</v>
      </c>
      <c r="H76" s="844">
        <v>100</v>
      </c>
      <c r="I76" s="8">
        <v>75412000000</v>
      </c>
      <c r="J76" s="8" t="s">
        <v>1568</v>
      </c>
      <c r="K76" s="553">
        <v>15800</v>
      </c>
      <c r="L76" s="8" t="s">
        <v>1632</v>
      </c>
      <c r="M76" s="8" t="s">
        <v>1609</v>
      </c>
      <c r="N76" s="8" t="s">
        <v>1547</v>
      </c>
      <c r="O76" s="8" t="s">
        <v>58</v>
      </c>
    </row>
    <row r="77" spans="1:15" s="9" customFormat="1" ht="28.5" customHeight="1">
      <c r="A77" s="8">
        <v>54</v>
      </c>
      <c r="B77" s="8" t="s">
        <v>53</v>
      </c>
      <c r="C77" s="8">
        <v>8040020</v>
      </c>
      <c r="D77" s="842" t="s">
        <v>1635</v>
      </c>
      <c r="E77" s="8" t="s">
        <v>1544</v>
      </c>
      <c r="F77" s="8">
        <v>792</v>
      </c>
      <c r="G77" s="843" t="s">
        <v>51</v>
      </c>
      <c r="H77" s="8">
        <v>2</v>
      </c>
      <c r="I77" s="8">
        <v>75412000000</v>
      </c>
      <c r="J77" s="8" t="s">
        <v>1568</v>
      </c>
      <c r="K77" s="553">
        <v>4000</v>
      </c>
      <c r="L77" s="556" t="s">
        <v>1616</v>
      </c>
      <c r="M77" s="556" t="s">
        <v>1609</v>
      </c>
      <c r="N77" s="8" t="s">
        <v>1547</v>
      </c>
      <c r="O77" s="8" t="s">
        <v>58</v>
      </c>
    </row>
    <row r="78" spans="1:15" s="9" customFormat="1" ht="54.75" customHeight="1">
      <c r="A78" s="8">
        <v>55</v>
      </c>
      <c r="B78" s="8" t="s">
        <v>1563</v>
      </c>
      <c r="C78" s="8">
        <v>4560243</v>
      </c>
      <c r="D78" s="853" t="s">
        <v>1636</v>
      </c>
      <c r="E78" s="8" t="s">
        <v>1544</v>
      </c>
      <c r="F78" s="8">
        <v>796</v>
      </c>
      <c r="G78" s="602" t="s">
        <v>46</v>
      </c>
      <c r="H78" s="854">
        <v>6</v>
      </c>
      <c r="I78" s="8">
        <v>75412000000</v>
      </c>
      <c r="J78" s="8" t="s">
        <v>1568</v>
      </c>
      <c r="K78" s="553">
        <v>5076.7</v>
      </c>
      <c r="L78" s="556" t="s">
        <v>1616</v>
      </c>
      <c r="M78" s="556" t="s">
        <v>1609</v>
      </c>
      <c r="N78" s="8" t="s">
        <v>1547</v>
      </c>
      <c r="O78" s="8" t="s">
        <v>58</v>
      </c>
    </row>
    <row r="79" spans="1:15" s="9" customFormat="1" ht="54" customHeight="1">
      <c r="A79" s="8">
        <v>56</v>
      </c>
      <c r="B79" s="8" t="s">
        <v>1563</v>
      </c>
      <c r="C79" s="8">
        <v>4560243</v>
      </c>
      <c r="D79" s="842" t="s">
        <v>1637</v>
      </c>
      <c r="E79" s="8" t="s">
        <v>1544</v>
      </c>
      <c r="F79" s="8">
        <v>796</v>
      </c>
      <c r="G79" s="602" t="s">
        <v>46</v>
      </c>
      <c r="H79" s="844">
        <v>6</v>
      </c>
      <c r="I79" s="8">
        <v>75412000000</v>
      </c>
      <c r="J79" s="8" t="s">
        <v>1568</v>
      </c>
      <c r="K79" s="553">
        <v>6145.5</v>
      </c>
      <c r="L79" s="556" t="s">
        <v>1616</v>
      </c>
      <c r="M79" s="556" t="s">
        <v>1609</v>
      </c>
      <c r="N79" s="8" t="s">
        <v>1547</v>
      </c>
      <c r="O79" s="8" t="s">
        <v>58</v>
      </c>
    </row>
    <row r="80" spans="1:15" s="9" customFormat="1" ht="49.5" customHeight="1">
      <c r="A80" s="8">
        <v>57</v>
      </c>
      <c r="B80" s="8" t="s">
        <v>1563</v>
      </c>
      <c r="C80" s="8">
        <v>4560243</v>
      </c>
      <c r="D80" s="842" t="s">
        <v>1638</v>
      </c>
      <c r="E80" s="8" t="s">
        <v>1544</v>
      </c>
      <c r="F80" s="8">
        <v>796</v>
      </c>
      <c r="G80" s="602" t="s">
        <v>46</v>
      </c>
      <c r="H80" s="844">
        <v>3</v>
      </c>
      <c r="I80" s="8">
        <v>75412000000</v>
      </c>
      <c r="J80" s="8" t="s">
        <v>1568</v>
      </c>
      <c r="K80" s="553">
        <v>3527</v>
      </c>
      <c r="L80" s="556" t="s">
        <v>1616</v>
      </c>
      <c r="M80" s="556" t="s">
        <v>1609</v>
      </c>
      <c r="N80" s="8" t="s">
        <v>1547</v>
      </c>
      <c r="O80" s="8" t="s">
        <v>58</v>
      </c>
    </row>
    <row r="81" spans="1:15" s="9" customFormat="1" ht="41.25" customHeight="1">
      <c r="A81" s="8">
        <v>58</v>
      </c>
      <c r="B81" s="8" t="s">
        <v>1563</v>
      </c>
      <c r="C81" s="8">
        <v>4560243</v>
      </c>
      <c r="D81" s="842" t="s">
        <v>1639</v>
      </c>
      <c r="E81" s="8" t="s">
        <v>1544</v>
      </c>
      <c r="F81" s="8">
        <v>796</v>
      </c>
      <c r="G81" s="602" t="s">
        <v>46</v>
      </c>
      <c r="H81" s="844">
        <v>12</v>
      </c>
      <c r="I81" s="8">
        <v>75412000000</v>
      </c>
      <c r="J81" s="8" t="s">
        <v>1568</v>
      </c>
      <c r="K81" s="553">
        <v>7481.57</v>
      </c>
      <c r="L81" s="556" t="s">
        <v>1616</v>
      </c>
      <c r="M81" s="556" t="s">
        <v>1609</v>
      </c>
      <c r="N81" s="8" t="s">
        <v>1547</v>
      </c>
      <c r="O81" s="8" t="s">
        <v>58</v>
      </c>
    </row>
    <row r="82" spans="1:15" s="9" customFormat="1" ht="45.75" customHeight="1">
      <c r="A82" s="8">
        <v>59</v>
      </c>
      <c r="B82" s="8" t="s">
        <v>1563</v>
      </c>
      <c r="C82" s="8">
        <v>4560243</v>
      </c>
      <c r="D82" s="842" t="s">
        <v>1640</v>
      </c>
      <c r="E82" s="8" t="s">
        <v>1544</v>
      </c>
      <c r="F82" s="8">
        <v>796</v>
      </c>
      <c r="G82" s="602" t="s">
        <v>46</v>
      </c>
      <c r="H82" s="844">
        <v>6</v>
      </c>
      <c r="I82" s="8">
        <v>75412000000</v>
      </c>
      <c r="J82" s="8" t="s">
        <v>1568</v>
      </c>
      <c r="K82" s="553">
        <v>8550.5</v>
      </c>
      <c r="L82" s="556" t="s">
        <v>1616</v>
      </c>
      <c r="M82" s="556" t="s">
        <v>1609</v>
      </c>
      <c r="N82" s="8" t="s">
        <v>1547</v>
      </c>
      <c r="O82" s="8" t="s">
        <v>58</v>
      </c>
    </row>
    <row r="83" spans="1:15" s="9" customFormat="1" ht="46.5" customHeight="1">
      <c r="A83" s="8">
        <v>60</v>
      </c>
      <c r="B83" s="8" t="s">
        <v>1563</v>
      </c>
      <c r="C83" s="8">
        <v>4560243</v>
      </c>
      <c r="D83" s="842" t="s">
        <v>1641</v>
      </c>
      <c r="E83" s="8" t="s">
        <v>1544</v>
      </c>
      <c r="F83" s="8">
        <v>796</v>
      </c>
      <c r="G83" s="602" t="s">
        <v>46</v>
      </c>
      <c r="H83" s="844">
        <v>2</v>
      </c>
      <c r="I83" s="8">
        <v>75412000000</v>
      </c>
      <c r="J83" s="8" t="s">
        <v>1568</v>
      </c>
      <c r="K83" s="553">
        <v>7659.71</v>
      </c>
      <c r="L83" s="556" t="s">
        <v>1616</v>
      </c>
      <c r="M83" s="556" t="s">
        <v>1609</v>
      </c>
      <c r="N83" s="8" t="s">
        <v>1547</v>
      </c>
      <c r="O83" s="8" t="s">
        <v>58</v>
      </c>
    </row>
    <row r="84" spans="1:15" s="9" customFormat="1" ht="48.75" customHeight="1">
      <c r="A84" s="8">
        <v>61</v>
      </c>
      <c r="B84" s="8" t="s">
        <v>1563</v>
      </c>
      <c r="C84" s="8">
        <v>4560243</v>
      </c>
      <c r="D84" s="842" t="s">
        <v>1642</v>
      </c>
      <c r="E84" s="8" t="s">
        <v>1544</v>
      </c>
      <c r="F84" s="8">
        <v>796</v>
      </c>
      <c r="G84" s="602" t="s">
        <v>46</v>
      </c>
      <c r="H84" s="844">
        <v>10</v>
      </c>
      <c r="I84" s="8">
        <v>75412000000</v>
      </c>
      <c r="J84" s="8" t="s">
        <v>1568</v>
      </c>
      <c r="K84" s="553">
        <v>13360.25</v>
      </c>
      <c r="L84" s="556" t="s">
        <v>1616</v>
      </c>
      <c r="M84" s="556" t="s">
        <v>1609</v>
      </c>
      <c r="N84" s="8" t="s">
        <v>1547</v>
      </c>
      <c r="O84" s="8" t="s">
        <v>58</v>
      </c>
    </row>
    <row r="85" spans="1:15" s="9" customFormat="1" ht="39.75" customHeight="1">
      <c r="A85" s="8">
        <v>62</v>
      </c>
      <c r="B85" s="8" t="s">
        <v>1563</v>
      </c>
      <c r="C85" s="8">
        <v>4560243</v>
      </c>
      <c r="D85" s="842" t="s">
        <v>1643</v>
      </c>
      <c r="E85" s="8" t="s">
        <v>1544</v>
      </c>
      <c r="F85" s="8">
        <v>796</v>
      </c>
      <c r="G85" s="602" t="s">
        <v>46</v>
      </c>
      <c r="H85" s="855">
        <v>2</v>
      </c>
      <c r="I85" s="8">
        <v>75412000000</v>
      </c>
      <c r="J85" s="8" t="s">
        <v>1568</v>
      </c>
      <c r="K85" s="553">
        <v>2672</v>
      </c>
      <c r="L85" s="556" t="s">
        <v>1616</v>
      </c>
      <c r="M85" s="556" t="s">
        <v>1609</v>
      </c>
      <c r="N85" s="8" t="s">
        <v>1547</v>
      </c>
      <c r="O85" s="8" t="s">
        <v>58</v>
      </c>
    </row>
    <row r="86" spans="1:15" s="9" customFormat="1" ht="40.5" customHeight="1">
      <c r="A86" s="8">
        <v>63</v>
      </c>
      <c r="B86" s="8" t="s">
        <v>1563</v>
      </c>
      <c r="C86" s="8">
        <v>4560243</v>
      </c>
      <c r="D86" s="842" t="s">
        <v>1644</v>
      </c>
      <c r="E86" s="8" t="s">
        <v>1544</v>
      </c>
      <c r="F86" s="8">
        <v>796</v>
      </c>
      <c r="G86" s="602" t="s">
        <v>46</v>
      </c>
      <c r="H86" s="844">
        <v>6</v>
      </c>
      <c r="I86" s="8">
        <v>75412000000</v>
      </c>
      <c r="J86" s="8" t="s">
        <v>1568</v>
      </c>
      <c r="K86" s="553">
        <v>34725.599999999999</v>
      </c>
      <c r="L86" s="556" t="s">
        <v>1616</v>
      </c>
      <c r="M86" s="556" t="s">
        <v>1609</v>
      </c>
      <c r="N86" s="8" t="s">
        <v>1547</v>
      </c>
      <c r="O86" s="8" t="s">
        <v>58</v>
      </c>
    </row>
    <row r="87" spans="1:15" s="9" customFormat="1" ht="40.5" customHeight="1">
      <c r="A87" s="8">
        <v>64</v>
      </c>
      <c r="B87" s="8" t="s">
        <v>1563</v>
      </c>
      <c r="C87" s="8">
        <v>4560243</v>
      </c>
      <c r="D87" s="842" t="s">
        <v>1645</v>
      </c>
      <c r="E87" s="8" t="s">
        <v>1544</v>
      </c>
      <c r="F87" s="8">
        <v>796</v>
      </c>
      <c r="G87" s="602" t="s">
        <v>46</v>
      </c>
      <c r="H87" s="844">
        <v>2</v>
      </c>
      <c r="I87" s="8">
        <v>75412000000</v>
      </c>
      <c r="J87" s="8" t="s">
        <v>1568</v>
      </c>
      <c r="K87" s="553">
        <v>6769</v>
      </c>
      <c r="L87" s="556" t="s">
        <v>1616</v>
      </c>
      <c r="M87" s="556" t="s">
        <v>1609</v>
      </c>
      <c r="N87" s="8" t="s">
        <v>1547</v>
      </c>
      <c r="O87" s="8" t="s">
        <v>58</v>
      </c>
    </row>
    <row r="88" spans="1:15" s="9" customFormat="1" ht="38.25" customHeight="1">
      <c r="A88" s="8">
        <v>65</v>
      </c>
      <c r="B88" s="8" t="s">
        <v>1563</v>
      </c>
      <c r="C88" s="8">
        <v>4560243</v>
      </c>
      <c r="D88" s="842" t="s">
        <v>1646</v>
      </c>
      <c r="E88" s="8" t="s">
        <v>1544</v>
      </c>
      <c r="F88" s="8">
        <v>796</v>
      </c>
      <c r="G88" s="602" t="s">
        <v>46</v>
      </c>
      <c r="H88" s="855">
        <v>4</v>
      </c>
      <c r="I88" s="8">
        <v>75412000000</v>
      </c>
      <c r="J88" s="8" t="s">
        <v>1568</v>
      </c>
      <c r="K88" s="553">
        <v>61798.66</v>
      </c>
      <c r="L88" s="556" t="s">
        <v>1616</v>
      </c>
      <c r="M88" s="556" t="s">
        <v>1609</v>
      </c>
      <c r="N88" s="8" t="s">
        <v>1547</v>
      </c>
      <c r="O88" s="8" t="s">
        <v>58</v>
      </c>
    </row>
    <row r="89" spans="1:15" s="9" customFormat="1" ht="38.25" customHeight="1">
      <c r="A89" s="8">
        <v>66</v>
      </c>
      <c r="B89" s="8" t="s">
        <v>1647</v>
      </c>
      <c r="C89" s="8">
        <v>1816551</v>
      </c>
      <c r="D89" s="842" t="s">
        <v>1648</v>
      </c>
      <c r="E89" s="8" t="s">
        <v>1544</v>
      </c>
      <c r="F89" s="8">
        <v>796</v>
      </c>
      <c r="G89" s="602" t="s">
        <v>1649</v>
      </c>
      <c r="H89" s="855">
        <v>60</v>
      </c>
      <c r="I89" s="8">
        <v>75412000000</v>
      </c>
      <c r="J89" s="8" t="s">
        <v>1568</v>
      </c>
      <c r="K89" s="553">
        <v>16032</v>
      </c>
      <c r="L89" s="556" t="s">
        <v>1616</v>
      </c>
      <c r="M89" s="556" t="s">
        <v>1609</v>
      </c>
      <c r="N89" s="8" t="s">
        <v>1547</v>
      </c>
      <c r="O89" s="8" t="s">
        <v>58</v>
      </c>
    </row>
    <row r="90" spans="1:15" s="9" customFormat="1" ht="38.25" customHeight="1">
      <c r="A90" s="8">
        <v>67</v>
      </c>
      <c r="B90" s="8">
        <v>31.5</v>
      </c>
      <c r="C90" s="8">
        <v>3150000</v>
      </c>
      <c r="D90" s="852" t="s">
        <v>1650</v>
      </c>
      <c r="E90" s="8" t="s">
        <v>1544</v>
      </c>
      <c r="F90" s="8">
        <v>796</v>
      </c>
      <c r="G90" s="602" t="s">
        <v>46</v>
      </c>
      <c r="H90" s="844">
        <v>100</v>
      </c>
      <c r="I90" s="8">
        <v>75412000000</v>
      </c>
      <c r="J90" s="8" t="s">
        <v>1568</v>
      </c>
      <c r="K90" s="553">
        <v>4750</v>
      </c>
      <c r="L90" s="8" t="s">
        <v>1570</v>
      </c>
      <c r="M90" s="556" t="s">
        <v>1609</v>
      </c>
      <c r="N90" s="8" t="s">
        <v>1547</v>
      </c>
      <c r="O90" s="8" t="s">
        <v>58</v>
      </c>
    </row>
    <row r="91" spans="1:15" s="9" customFormat="1" ht="36.75" customHeight="1">
      <c r="A91" s="8">
        <v>68</v>
      </c>
      <c r="B91" s="8">
        <v>31.5</v>
      </c>
      <c r="C91" s="8">
        <v>3150000</v>
      </c>
      <c r="D91" s="852" t="s">
        <v>1651</v>
      </c>
      <c r="E91" s="8" t="s">
        <v>1544</v>
      </c>
      <c r="F91" s="8">
        <v>796</v>
      </c>
      <c r="G91" s="602" t="s">
        <v>46</v>
      </c>
      <c r="H91" s="844">
        <v>100</v>
      </c>
      <c r="I91" s="8">
        <v>75412000000</v>
      </c>
      <c r="J91" s="8" t="s">
        <v>1568</v>
      </c>
      <c r="K91" s="553">
        <v>4750</v>
      </c>
      <c r="L91" s="8" t="s">
        <v>1570</v>
      </c>
      <c r="M91" s="556" t="s">
        <v>1609</v>
      </c>
      <c r="N91" s="8" t="s">
        <v>1547</v>
      </c>
      <c r="O91" s="8" t="s">
        <v>58</v>
      </c>
    </row>
    <row r="92" spans="1:15" s="9" customFormat="1" ht="38.25" customHeight="1">
      <c r="A92" s="8">
        <v>69</v>
      </c>
      <c r="B92" s="8">
        <v>31.5</v>
      </c>
      <c r="C92" s="8">
        <v>3150000</v>
      </c>
      <c r="D92" s="852" t="s">
        <v>1652</v>
      </c>
      <c r="E92" s="8" t="s">
        <v>1544</v>
      </c>
      <c r="F92" s="8">
        <v>796</v>
      </c>
      <c r="G92" s="602" t="s">
        <v>46</v>
      </c>
      <c r="H92" s="844">
        <v>100</v>
      </c>
      <c r="I92" s="8">
        <v>75412000000</v>
      </c>
      <c r="J92" s="8" t="s">
        <v>1568</v>
      </c>
      <c r="K92" s="553">
        <v>4750</v>
      </c>
      <c r="L92" s="8" t="s">
        <v>1570</v>
      </c>
      <c r="M92" s="556" t="s">
        <v>1609</v>
      </c>
      <c r="N92" s="8" t="s">
        <v>1547</v>
      </c>
      <c r="O92" s="8" t="s">
        <v>58</v>
      </c>
    </row>
    <row r="93" spans="1:15" s="9" customFormat="1" ht="36.75" customHeight="1">
      <c r="A93" s="8">
        <v>70</v>
      </c>
      <c r="B93" s="8">
        <v>31.5</v>
      </c>
      <c r="C93" s="8">
        <v>3150000</v>
      </c>
      <c r="D93" s="852" t="s">
        <v>1653</v>
      </c>
      <c r="E93" s="8" t="s">
        <v>1544</v>
      </c>
      <c r="F93" s="8">
        <v>796</v>
      </c>
      <c r="G93" s="602" t="s">
        <v>46</v>
      </c>
      <c r="H93" s="844">
        <v>100</v>
      </c>
      <c r="I93" s="8">
        <v>75412000000</v>
      </c>
      <c r="J93" s="8" t="s">
        <v>1568</v>
      </c>
      <c r="K93" s="553">
        <v>4750</v>
      </c>
      <c r="L93" s="8" t="s">
        <v>1570</v>
      </c>
      <c r="M93" s="556" t="s">
        <v>1609</v>
      </c>
      <c r="N93" s="8" t="s">
        <v>1547</v>
      </c>
      <c r="O93" s="8" t="s">
        <v>58</v>
      </c>
    </row>
    <row r="94" spans="1:15" s="9" customFormat="1" ht="49.5" customHeight="1">
      <c r="A94" s="8">
        <v>71</v>
      </c>
      <c r="B94" s="8">
        <v>31.5</v>
      </c>
      <c r="C94" s="8">
        <v>3150200</v>
      </c>
      <c r="D94" s="852" t="s">
        <v>1654</v>
      </c>
      <c r="E94" s="8" t="s">
        <v>1544</v>
      </c>
      <c r="F94" s="8">
        <v>796</v>
      </c>
      <c r="G94" s="602" t="s">
        <v>46</v>
      </c>
      <c r="H94" s="844">
        <v>50</v>
      </c>
      <c r="I94" s="8">
        <v>75412000000</v>
      </c>
      <c r="J94" s="8" t="s">
        <v>1568</v>
      </c>
      <c r="K94" s="553">
        <v>215954.99999999997</v>
      </c>
      <c r="L94" s="8" t="s">
        <v>1570</v>
      </c>
      <c r="M94" s="556" t="s">
        <v>1609</v>
      </c>
      <c r="N94" s="8" t="s">
        <v>1547</v>
      </c>
      <c r="O94" s="8" t="s">
        <v>58</v>
      </c>
    </row>
    <row r="95" spans="1:15" s="9" customFormat="1" ht="28.5" customHeight="1">
      <c r="A95" s="8">
        <v>72</v>
      </c>
      <c r="B95" s="8">
        <v>31.5</v>
      </c>
      <c r="C95" s="8">
        <v>3150210</v>
      </c>
      <c r="D95" s="852" t="s">
        <v>1655</v>
      </c>
      <c r="E95" s="8" t="s">
        <v>1544</v>
      </c>
      <c r="F95" s="8">
        <v>796</v>
      </c>
      <c r="G95" s="602" t="s">
        <v>46</v>
      </c>
      <c r="H95" s="844">
        <v>250</v>
      </c>
      <c r="I95" s="8">
        <v>75412000000</v>
      </c>
      <c r="J95" s="8" t="s">
        <v>1568</v>
      </c>
      <c r="K95" s="518">
        <v>41562.5</v>
      </c>
      <c r="L95" s="8" t="s">
        <v>1570</v>
      </c>
      <c r="M95" s="556" t="s">
        <v>1609</v>
      </c>
      <c r="N95" s="8" t="s">
        <v>1547</v>
      </c>
      <c r="O95" s="8" t="s">
        <v>58</v>
      </c>
    </row>
    <row r="96" spans="1:15" s="9" customFormat="1" ht="28.5" customHeight="1">
      <c r="A96" s="8">
        <v>73</v>
      </c>
      <c r="B96" s="8" t="s">
        <v>1633</v>
      </c>
      <c r="C96" s="8">
        <v>3211370</v>
      </c>
      <c r="D96" s="852" t="s">
        <v>1656</v>
      </c>
      <c r="E96" s="8" t="s">
        <v>1544</v>
      </c>
      <c r="F96" s="8">
        <v>796</v>
      </c>
      <c r="G96" s="602" t="s">
        <v>46</v>
      </c>
      <c r="H96" s="844">
        <v>100</v>
      </c>
      <c r="I96" s="8">
        <v>75412000000</v>
      </c>
      <c r="J96" s="8" t="s">
        <v>1568</v>
      </c>
      <c r="K96" s="518">
        <v>35442.199999999997</v>
      </c>
      <c r="L96" s="8" t="s">
        <v>1570</v>
      </c>
      <c r="M96" s="556" t="s">
        <v>1609</v>
      </c>
      <c r="N96" s="8" t="s">
        <v>1547</v>
      </c>
      <c r="O96" s="8" t="s">
        <v>58</v>
      </c>
    </row>
    <row r="97" spans="1:15" s="9" customFormat="1" ht="22.5" customHeight="1">
      <c r="A97" s="8">
        <v>74</v>
      </c>
      <c r="B97" s="8" t="s">
        <v>1633</v>
      </c>
      <c r="C97" s="8">
        <v>3211370</v>
      </c>
      <c r="D97" s="852" t="s">
        <v>1657</v>
      </c>
      <c r="E97" s="8" t="s">
        <v>1544</v>
      </c>
      <c r="F97" s="8">
        <v>796</v>
      </c>
      <c r="G97" s="602" t="s">
        <v>46</v>
      </c>
      <c r="H97" s="844">
        <v>250</v>
      </c>
      <c r="I97" s="8">
        <v>75412000000</v>
      </c>
      <c r="J97" s="8" t="s">
        <v>1568</v>
      </c>
      <c r="K97" s="518">
        <v>129137.49999999999</v>
      </c>
      <c r="L97" s="8" t="s">
        <v>1570</v>
      </c>
      <c r="M97" s="556" t="s">
        <v>1609</v>
      </c>
      <c r="N97" s="8" t="s">
        <v>1547</v>
      </c>
      <c r="O97" s="8" t="s">
        <v>58</v>
      </c>
    </row>
    <row r="98" spans="1:15" s="9" customFormat="1" ht="43.5" customHeight="1">
      <c r="A98" s="8">
        <v>75</v>
      </c>
      <c r="B98" s="8" t="s">
        <v>1633</v>
      </c>
      <c r="C98" s="8">
        <v>3211370</v>
      </c>
      <c r="D98" s="852" t="s">
        <v>1658</v>
      </c>
      <c r="E98" s="8" t="s">
        <v>1544</v>
      </c>
      <c r="F98" s="8">
        <v>796</v>
      </c>
      <c r="G98" s="8" t="s">
        <v>1615</v>
      </c>
      <c r="H98" s="844">
        <v>30</v>
      </c>
      <c r="I98" s="8">
        <v>75412000000</v>
      </c>
      <c r="J98" s="8" t="s">
        <v>1568</v>
      </c>
      <c r="K98" s="553">
        <v>26268</v>
      </c>
      <c r="L98" s="8" t="s">
        <v>1570</v>
      </c>
      <c r="M98" s="556" t="s">
        <v>1609</v>
      </c>
      <c r="N98" s="8" t="s">
        <v>1547</v>
      </c>
      <c r="O98" s="8" t="s">
        <v>58</v>
      </c>
    </row>
    <row r="99" spans="1:15" s="9" customFormat="1" ht="36" customHeight="1">
      <c r="A99" s="8">
        <v>76</v>
      </c>
      <c r="B99" s="8" t="s">
        <v>1633</v>
      </c>
      <c r="C99" s="8">
        <v>3211370</v>
      </c>
      <c r="D99" s="852" t="s">
        <v>1659</v>
      </c>
      <c r="E99" s="8" t="s">
        <v>1544</v>
      </c>
      <c r="F99" s="8">
        <v>796</v>
      </c>
      <c r="G99" s="8" t="s">
        <v>1615</v>
      </c>
      <c r="H99" s="844">
        <v>30</v>
      </c>
      <c r="I99" s="8">
        <v>75412000000</v>
      </c>
      <c r="J99" s="8" t="s">
        <v>1568</v>
      </c>
      <c r="K99" s="553">
        <v>27258</v>
      </c>
      <c r="L99" s="8" t="s">
        <v>1570</v>
      </c>
      <c r="M99" s="556" t="s">
        <v>1609</v>
      </c>
      <c r="N99" s="8" t="s">
        <v>1547</v>
      </c>
      <c r="O99" s="8" t="s">
        <v>58</v>
      </c>
    </row>
    <row r="100" spans="1:15" s="9" customFormat="1" ht="27.75" customHeight="1">
      <c r="A100" s="8">
        <v>77</v>
      </c>
      <c r="B100" s="8" t="s">
        <v>1660</v>
      </c>
      <c r="C100" s="8">
        <v>3190104</v>
      </c>
      <c r="D100" s="852" t="s">
        <v>1661</v>
      </c>
      <c r="E100" s="8" t="s">
        <v>1544</v>
      </c>
      <c r="F100" s="8">
        <v>796</v>
      </c>
      <c r="G100" s="8" t="s">
        <v>1615</v>
      </c>
      <c r="H100" s="844">
        <v>100</v>
      </c>
      <c r="I100" s="8">
        <v>75412000000</v>
      </c>
      <c r="J100" s="8" t="s">
        <v>1568</v>
      </c>
      <c r="K100" s="553">
        <v>626</v>
      </c>
      <c r="L100" s="8" t="s">
        <v>1570</v>
      </c>
      <c r="M100" s="556" t="s">
        <v>1609</v>
      </c>
      <c r="N100" s="8" t="s">
        <v>1547</v>
      </c>
      <c r="O100" s="8" t="s">
        <v>58</v>
      </c>
    </row>
    <row r="101" spans="1:15" s="9" customFormat="1" ht="24.75" customHeight="1">
      <c r="A101" s="8">
        <v>78</v>
      </c>
      <c r="B101" s="8" t="s">
        <v>1660</v>
      </c>
      <c r="C101" s="8">
        <v>3190104</v>
      </c>
      <c r="D101" s="852" t="s">
        <v>1662</v>
      </c>
      <c r="E101" s="8" t="s">
        <v>1544</v>
      </c>
      <c r="F101" s="8">
        <v>796</v>
      </c>
      <c r="G101" s="8" t="s">
        <v>1615</v>
      </c>
      <c r="H101" s="844">
        <v>100</v>
      </c>
      <c r="I101" s="8">
        <v>75412000000</v>
      </c>
      <c r="J101" s="8" t="s">
        <v>1568</v>
      </c>
      <c r="K101" s="553">
        <v>656</v>
      </c>
      <c r="L101" s="8" t="s">
        <v>1570</v>
      </c>
      <c r="M101" s="556" t="s">
        <v>1609</v>
      </c>
      <c r="N101" s="8" t="s">
        <v>1547</v>
      </c>
      <c r="O101" s="8" t="s">
        <v>58</v>
      </c>
    </row>
    <row r="102" spans="1:15" s="9" customFormat="1" ht="48.75" customHeight="1">
      <c r="A102" s="8">
        <v>79</v>
      </c>
      <c r="B102" s="8">
        <v>31.5</v>
      </c>
      <c r="C102" s="8">
        <v>3150256</v>
      </c>
      <c r="D102" s="852" t="s">
        <v>1663</v>
      </c>
      <c r="E102" s="8" t="s">
        <v>1544</v>
      </c>
      <c r="F102" s="8">
        <v>796</v>
      </c>
      <c r="G102" s="8" t="s">
        <v>1615</v>
      </c>
      <c r="H102" s="844">
        <v>70</v>
      </c>
      <c r="I102" s="8">
        <v>75412000000</v>
      </c>
      <c r="J102" s="8" t="s">
        <v>1568</v>
      </c>
      <c r="K102" s="518">
        <v>9321.9000000000015</v>
      </c>
      <c r="L102" s="8" t="s">
        <v>1570</v>
      </c>
      <c r="M102" s="556" t="s">
        <v>1609</v>
      </c>
      <c r="N102" s="8" t="s">
        <v>1547</v>
      </c>
      <c r="O102" s="8" t="s">
        <v>58</v>
      </c>
    </row>
    <row r="103" spans="1:15" s="9" customFormat="1" ht="24.75" customHeight="1">
      <c r="A103" s="8">
        <v>80</v>
      </c>
      <c r="B103" s="8">
        <v>31.5</v>
      </c>
      <c r="C103" s="8">
        <v>3150210</v>
      </c>
      <c r="D103" s="852" t="s">
        <v>1664</v>
      </c>
      <c r="E103" s="8" t="s">
        <v>1544</v>
      </c>
      <c r="F103" s="8">
        <v>796</v>
      </c>
      <c r="G103" s="8" t="s">
        <v>1615</v>
      </c>
      <c r="H103" s="844">
        <v>350</v>
      </c>
      <c r="I103" s="8">
        <v>75412000000</v>
      </c>
      <c r="J103" s="8" t="s">
        <v>1568</v>
      </c>
      <c r="K103" s="553">
        <v>227500</v>
      </c>
      <c r="L103" s="8" t="s">
        <v>1570</v>
      </c>
      <c r="M103" s="556" t="s">
        <v>1609</v>
      </c>
      <c r="N103" s="8" t="s">
        <v>1547</v>
      </c>
      <c r="O103" s="8" t="s">
        <v>58</v>
      </c>
    </row>
    <row r="104" spans="1:15" s="9" customFormat="1" ht="21.75" customHeight="1">
      <c r="A104" s="8">
        <v>81</v>
      </c>
      <c r="B104" s="8">
        <v>31.5</v>
      </c>
      <c r="C104" s="8">
        <v>3150210</v>
      </c>
      <c r="D104" s="852" t="s">
        <v>1665</v>
      </c>
      <c r="E104" s="8" t="s">
        <v>1544</v>
      </c>
      <c r="F104" s="8">
        <v>796</v>
      </c>
      <c r="G104" s="8" t="s">
        <v>1615</v>
      </c>
      <c r="H104" s="844">
        <v>200</v>
      </c>
      <c r="I104" s="8">
        <v>75412000000</v>
      </c>
      <c r="J104" s="8" t="s">
        <v>1568</v>
      </c>
      <c r="K104" s="553">
        <v>5000</v>
      </c>
      <c r="L104" s="8" t="s">
        <v>1570</v>
      </c>
      <c r="M104" s="556" t="s">
        <v>1609</v>
      </c>
      <c r="N104" s="8" t="s">
        <v>1547</v>
      </c>
      <c r="O104" s="8" t="s">
        <v>58</v>
      </c>
    </row>
    <row r="105" spans="1:15" s="9" customFormat="1" ht="21.75" customHeight="1">
      <c r="A105" s="8">
        <v>82</v>
      </c>
      <c r="B105" s="8">
        <v>31.5</v>
      </c>
      <c r="C105" s="8">
        <v>3150210</v>
      </c>
      <c r="D105" s="852" t="s">
        <v>1666</v>
      </c>
      <c r="E105" s="8" t="s">
        <v>1544</v>
      </c>
      <c r="F105" s="8">
        <v>796</v>
      </c>
      <c r="G105" s="8" t="s">
        <v>1615</v>
      </c>
      <c r="H105" s="844">
        <v>150</v>
      </c>
      <c r="I105" s="8">
        <v>75412000000</v>
      </c>
      <c r="J105" s="8" t="s">
        <v>1568</v>
      </c>
      <c r="K105" s="553">
        <v>3750</v>
      </c>
      <c r="L105" s="8" t="s">
        <v>1570</v>
      </c>
      <c r="M105" s="556" t="s">
        <v>1609</v>
      </c>
      <c r="N105" s="8" t="s">
        <v>1547</v>
      </c>
      <c r="O105" s="8" t="s">
        <v>58</v>
      </c>
    </row>
    <row r="106" spans="1:15" s="9" customFormat="1" ht="36" customHeight="1">
      <c r="A106" s="8">
        <v>83</v>
      </c>
      <c r="B106" s="8">
        <v>31.5</v>
      </c>
      <c r="C106" s="8">
        <v>3150256</v>
      </c>
      <c r="D106" s="852" t="s">
        <v>1667</v>
      </c>
      <c r="E106" s="8" t="s">
        <v>1544</v>
      </c>
      <c r="F106" s="8">
        <v>796</v>
      </c>
      <c r="G106" s="8" t="s">
        <v>1615</v>
      </c>
      <c r="H106" s="844">
        <v>20</v>
      </c>
      <c r="I106" s="8">
        <v>75412000000</v>
      </c>
      <c r="J106" s="8" t="s">
        <v>1568</v>
      </c>
      <c r="K106" s="553">
        <v>13000</v>
      </c>
      <c r="L106" s="8" t="s">
        <v>1570</v>
      </c>
      <c r="M106" s="556" t="s">
        <v>1609</v>
      </c>
      <c r="N106" s="8" t="s">
        <v>1547</v>
      </c>
      <c r="O106" s="8" t="s">
        <v>58</v>
      </c>
    </row>
    <row r="107" spans="1:15" s="9" customFormat="1" ht="22.5" customHeight="1">
      <c r="A107" s="8">
        <v>84</v>
      </c>
      <c r="B107" s="8">
        <v>31.5</v>
      </c>
      <c r="C107" s="8">
        <v>3150260</v>
      </c>
      <c r="D107" s="852" t="s">
        <v>1668</v>
      </c>
      <c r="E107" s="8" t="s">
        <v>1544</v>
      </c>
      <c r="F107" s="8">
        <v>795</v>
      </c>
      <c r="G107" s="8" t="s">
        <v>1615</v>
      </c>
      <c r="H107" s="844">
        <v>30</v>
      </c>
      <c r="I107" s="8">
        <v>75412000000</v>
      </c>
      <c r="J107" s="8" t="s">
        <v>1568</v>
      </c>
      <c r="K107" s="553">
        <v>600</v>
      </c>
      <c r="L107" s="8" t="s">
        <v>1570</v>
      </c>
      <c r="M107" s="556" t="s">
        <v>1609</v>
      </c>
      <c r="N107" s="8" t="s">
        <v>1547</v>
      </c>
      <c r="O107" s="8" t="s">
        <v>58</v>
      </c>
    </row>
    <row r="108" spans="1:15" s="9" customFormat="1" ht="25.5" customHeight="1">
      <c r="A108" s="8">
        <v>85</v>
      </c>
      <c r="B108" s="8">
        <v>31.5</v>
      </c>
      <c r="C108" s="8">
        <v>3150260</v>
      </c>
      <c r="D108" s="852" t="s">
        <v>1669</v>
      </c>
      <c r="E108" s="8" t="s">
        <v>1544</v>
      </c>
      <c r="F108" s="8">
        <v>796</v>
      </c>
      <c r="G108" s="8" t="s">
        <v>1615</v>
      </c>
      <c r="H108" s="844">
        <v>50</v>
      </c>
      <c r="I108" s="8">
        <v>75412000000</v>
      </c>
      <c r="J108" s="8" t="s">
        <v>1568</v>
      </c>
      <c r="K108" s="553">
        <v>2000</v>
      </c>
      <c r="L108" s="8" t="s">
        <v>1570</v>
      </c>
      <c r="M108" s="556" t="s">
        <v>1609</v>
      </c>
      <c r="N108" s="8" t="s">
        <v>1547</v>
      </c>
      <c r="O108" s="8" t="s">
        <v>58</v>
      </c>
    </row>
    <row r="109" spans="1:15" s="9" customFormat="1" ht="34.5" customHeight="1">
      <c r="A109" s="8">
        <v>86</v>
      </c>
      <c r="B109" s="8">
        <v>31.5</v>
      </c>
      <c r="C109" s="8">
        <v>3150210</v>
      </c>
      <c r="D109" s="852" t="s">
        <v>1670</v>
      </c>
      <c r="E109" s="8" t="s">
        <v>1544</v>
      </c>
      <c r="F109" s="8">
        <v>796</v>
      </c>
      <c r="G109" s="8" t="s">
        <v>1615</v>
      </c>
      <c r="H109" s="844">
        <v>100</v>
      </c>
      <c r="I109" s="8">
        <v>75412000000</v>
      </c>
      <c r="J109" s="8" t="s">
        <v>1568</v>
      </c>
      <c r="K109" s="553">
        <v>1000</v>
      </c>
      <c r="L109" s="8" t="s">
        <v>1570</v>
      </c>
      <c r="M109" s="556" t="s">
        <v>1609</v>
      </c>
      <c r="N109" s="8" t="s">
        <v>1547</v>
      </c>
      <c r="O109" s="8" t="s">
        <v>58</v>
      </c>
    </row>
    <row r="110" spans="1:15" s="9" customFormat="1" ht="34.5" customHeight="1">
      <c r="A110" s="8">
        <v>87</v>
      </c>
      <c r="B110" s="8">
        <v>31.5</v>
      </c>
      <c r="C110" s="8">
        <v>3150210</v>
      </c>
      <c r="D110" s="852" t="s">
        <v>1671</v>
      </c>
      <c r="E110" s="8" t="s">
        <v>1544</v>
      </c>
      <c r="F110" s="8">
        <v>796</v>
      </c>
      <c r="G110" s="8" t="s">
        <v>1615</v>
      </c>
      <c r="H110" s="844">
        <v>100</v>
      </c>
      <c r="I110" s="8">
        <v>75412000000</v>
      </c>
      <c r="J110" s="8" t="s">
        <v>1568</v>
      </c>
      <c r="K110" s="553">
        <v>16000</v>
      </c>
      <c r="L110" s="8" t="s">
        <v>1570</v>
      </c>
      <c r="M110" s="556" t="s">
        <v>1609</v>
      </c>
      <c r="N110" s="8" t="s">
        <v>1547</v>
      </c>
      <c r="O110" s="8" t="s">
        <v>58</v>
      </c>
    </row>
    <row r="111" spans="1:15" s="9" customFormat="1" ht="34.5" customHeight="1">
      <c r="A111" s="8">
        <v>88</v>
      </c>
      <c r="B111" s="8">
        <v>31.5</v>
      </c>
      <c r="C111" s="8">
        <v>3150210</v>
      </c>
      <c r="D111" s="852" t="s">
        <v>1672</v>
      </c>
      <c r="E111" s="8" t="s">
        <v>1544</v>
      </c>
      <c r="F111" s="8">
        <v>796</v>
      </c>
      <c r="G111" s="8" t="s">
        <v>1615</v>
      </c>
      <c r="H111" s="844">
        <v>2500</v>
      </c>
      <c r="I111" s="8">
        <v>75412000000</v>
      </c>
      <c r="J111" s="8" t="s">
        <v>1568</v>
      </c>
      <c r="K111" s="553">
        <v>25000</v>
      </c>
      <c r="L111" s="8" t="s">
        <v>1570</v>
      </c>
      <c r="M111" s="556" t="s">
        <v>1609</v>
      </c>
      <c r="N111" s="8" t="s">
        <v>1547</v>
      </c>
      <c r="O111" s="8" t="s">
        <v>58</v>
      </c>
    </row>
    <row r="112" spans="1:15" s="9" customFormat="1" ht="34.5" customHeight="1">
      <c r="A112" s="8">
        <v>89</v>
      </c>
      <c r="B112" s="8">
        <v>31.5</v>
      </c>
      <c r="C112" s="8">
        <v>3150210</v>
      </c>
      <c r="D112" s="852" t="s">
        <v>1673</v>
      </c>
      <c r="E112" s="8" t="s">
        <v>1544</v>
      </c>
      <c r="F112" s="8">
        <v>796</v>
      </c>
      <c r="G112" s="8" t="s">
        <v>1615</v>
      </c>
      <c r="H112" s="844">
        <v>200</v>
      </c>
      <c r="I112" s="8">
        <v>75412000000</v>
      </c>
      <c r="J112" s="8" t="s">
        <v>1568</v>
      </c>
      <c r="K112" s="553">
        <v>3000</v>
      </c>
      <c r="L112" s="8" t="s">
        <v>1570</v>
      </c>
      <c r="M112" s="556" t="s">
        <v>1609</v>
      </c>
      <c r="N112" s="8" t="s">
        <v>1547</v>
      </c>
      <c r="O112" s="8" t="s">
        <v>58</v>
      </c>
    </row>
    <row r="113" spans="1:15" s="9" customFormat="1" ht="46.5" customHeight="1">
      <c r="A113" s="8">
        <v>90</v>
      </c>
      <c r="B113" s="8" t="s">
        <v>1551</v>
      </c>
      <c r="C113" s="8">
        <v>2520000</v>
      </c>
      <c r="D113" s="852" t="s">
        <v>1674</v>
      </c>
      <c r="E113" s="8" t="s">
        <v>1544</v>
      </c>
      <c r="F113" s="8">
        <v>163</v>
      </c>
      <c r="G113" s="602" t="s">
        <v>1675</v>
      </c>
      <c r="H113" s="844">
        <v>120</v>
      </c>
      <c r="I113" s="8">
        <v>75412000001</v>
      </c>
      <c r="J113" s="8" t="s">
        <v>1568</v>
      </c>
      <c r="K113" s="553">
        <v>10320</v>
      </c>
      <c r="L113" s="8" t="s">
        <v>1570</v>
      </c>
      <c r="M113" s="556" t="s">
        <v>1616</v>
      </c>
      <c r="N113" s="8" t="s">
        <v>1547</v>
      </c>
      <c r="O113" s="8" t="s">
        <v>58</v>
      </c>
    </row>
    <row r="114" spans="1:15" s="9" customFormat="1" ht="46.5" customHeight="1">
      <c r="A114" s="8">
        <v>91</v>
      </c>
      <c r="B114" s="8" t="s">
        <v>1676</v>
      </c>
      <c r="C114" s="8">
        <v>2520001</v>
      </c>
      <c r="D114" s="852" t="s">
        <v>1677</v>
      </c>
      <c r="E114" s="8" t="s">
        <v>1544</v>
      </c>
      <c r="F114" s="8">
        <v>163</v>
      </c>
      <c r="G114" s="602" t="s">
        <v>1675</v>
      </c>
      <c r="H114" s="844">
        <v>50</v>
      </c>
      <c r="I114" s="8">
        <v>75412000002</v>
      </c>
      <c r="J114" s="8" t="s">
        <v>1568</v>
      </c>
      <c r="K114" s="553">
        <v>4300</v>
      </c>
      <c r="L114" s="8" t="s">
        <v>1570</v>
      </c>
      <c r="M114" s="556" t="s">
        <v>1616</v>
      </c>
      <c r="N114" s="8" t="s">
        <v>1547</v>
      </c>
      <c r="O114" s="8" t="s">
        <v>58</v>
      </c>
    </row>
    <row r="115" spans="1:15" s="9" customFormat="1" ht="72.75" customHeight="1">
      <c r="A115" s="8">
        <v>92</v>
      </c>
      <c r="B115" s="8">
        <v>31.4</v>
      </c>
      <c r="C115" s="8">
        <v>3141190</v>
      </c>
      <c r="D115" s="852" t="s">
        <v>1678</v>
      </c>
      <c r="E115" s="8" t="s">
        <v>1679</v>
      </c>
      <c r="F115" s="8">
        <v>642</v>
      </c>
      <c r="G115" s="8" t="s">
        <v>1606</v>
      </c>
      <c r="H115" s="8">
        <v>1</v>
      </c>
      <c r="I115" s="8">
        <v>75412000000</v>
      </c>
      <c r="J115" s="8" t="s">
        <v>1568</v>
      </c>
      <c r="K115" s="518">
        <v>1518000</v>
      </c>
      <c r="L115" s="8" t="s">
        <v>1570</v>
      </c>
      <c r="M115" s="556">
        <v>41456</v>
      </c>
      <c r="N115" s="8" t="s">
        <v>1547</v>
      </c>
      <c r="O115" s="8" t="s">
        <v>58</v>
      </c>
    </row>
    <row r="116" spans="1:15" s="9" customFormat="1" ht="52.5" customHeight="1">
      <c r="A116" s="8">
        <v>93</v>
      </c>
      <c r="B116" s="8" t="s">
        <v>1680</v>
      </c>
      <c r="C116" s="8">
        <v>3410341</v>
      </c>
      <c r="D116" s="190" t="s">
        <v>1681</v>
      </c>
      <c r="E116" s="8" t="s">
        <v>1544</v>
      </c>
      <c r="F116" s="8">
        <v>796</v>
      </c>
      <c r="G116" s="8" t="s">
        <v>1615</v>
      </c>
      <c r="H116" s="8">
        <v>1</v>
      </c>
      <c r="I116" s="8">
        <v>75412000000</v>
      </c>
      <c r="J116" s="8" t="s">
        <v>1568</v>
      </c>
      <c r="K116" s="518">
        <v>470000</v>
      </c>
      <c r="L116" s="8" t="s">
        <v>1570</v>
      </c>
      <c r="M116" s="556">
        <v>41457</v>
      </c>
      <c r="N116" s="8" t="s">
        <v>1547</v>
      </c>
      <c r="O116" s="8" t="s">
        <v>58</v>
      </c>
    </row>
    <row r="117" spans="1:15" s="9" customFormat="1" ht="17.25" customHeight="1">
      <c r="A117" s="943" t="s">
        <v>1682</v>
      </c>
      <c r="B117" s="943"/>
      <c r="C117" s="943"/>
      <c r="D117" s="943"/>
      <c r="E117" s="943"/>
      <c r="F117" s="943"/>
      <c r="G117" s="943"/>
      <c r="H117" s="943"/>
      <c r="I117" s="943"/>
      <c r="J117" s="943"/>
      <c r="K117" s="874">
        <f>SUM(K72:K116)</f>
        <v>3557697.65</v>
      </c>
      <c r="O117" s="873"/>
    </row>
    <row r="118" spans="1:15" s="9" customFormat="1">
      <c r="A118" s="930" t="s">
        <v>883</v>
      </c>
      <c r="B118" s="931"/>
      <c r="C118" s="931"/>
      <c r="D118" s="931"/>
      <c r="E118" s="931"/>
      <c r="F118" s="931"/>
      <c r="G118" s="931"/>
      <c r="H118" s="931"/>
      <c r="I118" s="931"/>
      <c r="J118" s="931"/>
      <c r="K118" s="931"/>
      <c r="L118" s="931"/>
      <c r="M118" s="931"/>
      <c r="N118" s="931"/>
      <c r="O118" s="932"/>
    </row>
    <row r="119" spans="1:15" s="9" customFormat="1" ht="30.75" customHeight="1">
      <c r="A119" s="8">
        <v>94</v>
      </c>
      <c r="B119" s="8" t="s">
        <v>1565</v>
      </c>
      <c r="C119" s="8">
        <v>2893010</v>
      </c>
      <c r="D119" s="852" t="s">
        <v>1683</v>
      </c>
      <c r="E119" s="8" t="s">
        <v>1544</v>
      </c>
      <c r="F119" s="8">
        <v>839</v>
      </c>
      <c r="G119" s="8" t="s">
        <v>1601</v>
      </c>
      <c r="H119" s="844">
        <v>5</v>
      </c>
      <c r="I119" s="8">
        <v>75412000000</v>
      </c>
      <c r="J119" s="8" t="s">
        <v>1568</v>
      </c>
      <c r="K119" s="553">
        <v>2000</v>
      </c>
      <c r="L119" s="8" t="s">
        <v>1570</v>
      </c>
      <c r="M119" s="556" t="s">
        <v>1609</v>
      </c>
      <c r="N119" s="8" t="s">
        <v>1547</v>
      </c>
      <c r="O119" s="8" t="s">
        <v>58</v>
      </c>
    </row>
    <row r="120" spans="1:15" s="9" customFormat="1" ht="45.75" customHeight="1">
      <c r="A120" s="8">
        <v>95</v>
      </c>
      <c r="B120" s="8" t="s">
        <v>1565</v>
      </c>
      <c r="C120" s="8">
        <v>2893010</v>
      </c>
      <c r="D120" s="852" t="s">
        <v>1684</v>
      </c>
      <c r="E120" s="8" t="s">
        <v>1544</v>
      </c>
      <c r="F120" s="8">
        <v>839</v>
      </c>
      <c r="G120" s="8" t="s">
        <v>1601</v>
      </c>
      <c r="H120" s="844">
        <v>3</v>
      </c>
      <c r="I120" s="8">
        <v>75412000000</v>
      </c>
      <c r="J120" s="8" t="s">
        <v>1568</v>
      </c>
      <c r="K120" s="553">
        <v>2100</v>
      </c>
      <c r="L120" s="8" t="s">
        <v>1570</v>
      </c>
      <c r="M120" s="556" t="s">
        <v>1609</v>
      </c>
      <c r="N120" s="8" t="s">
        <v>1547</v>
      </c>
      <c r="O120" s="8" t="s">
        <v>58</v>
      </c>
    </row>
    <row r="121" spans="1:15" s="9" customFormat="1" ht="33" customHeight="1">
      <c r="A121" s="8">
        <v>96</v>
      </c>
      <c r="B121" s="8">
        <v>28.62</v>
      </c>
      <c r="C121" s="8">
        <v>2922280</v>
      </c>
      <c r="D121" s="852" t="s">
        <v>1685</v>
      </c>
      <c r="E121" s="8" t="s">
        <v>1544</v>
      </c>
      <c r="F121" s="8">
        <v>796</v>
      </c>
      <c r="G121" s="8" t="s">
        <v>1615</v>
      </c>
      <c r="H121" s="844">
        <v>2</v>
      </c>
      <c r="I121" s="8">
        <v>75412000000</v>
      </c>
      <c r="J121" s="8" t="s">
        <v>1568</v>
      </c>
      <c r="K121" s="553">
        <v>7000</v>
      </c>
      <c r="L121" s="8" t="s">
        <v>1570</v>
      </c>
      <c r="M121" s="556" t="s">
        <v>1609</v>
      </c>
      <c r="N121" s="8" t="s">
        <v>1547</v>
      </c>
      <c r="O121" s="8" t="s">
        <v>58</v>
      </c>
    </row>
    <row r="122" spans="1:15" s="9" customFormat="1" ht="28.5" customHeight="1">
      <c r="A122" s="8">
        <v>97</v>
      </c>
      <c r="B122" s="8" t="s">
        <v>1686</v>
      </c>
      <c r="C122" s="8">
        <v>2897553</v>
      </c>
      <c r="D122" s="852" t="s">
        <v>1687</v>
      </c>
      <c r="E122" s="8" t="s">
        <v>1544</v>
      </c>
      <c r="F122" s="8">
        <v>796</v>
      </c>
      <c r="G122" s="8" t="s">
        <v>1615</v>
      </c>
      <c r="H122" s="844">
        <v>2</v>
      </c>
      <c r="I122" s="8">
        <v>75412000000</v>
      </c>
      <c r="J122" s="8" t="s">
        <v>1568</v>
      </c>
      <c r="K122" s="553">
        <v>4000</v>
      </c>
      <c r="L122" s="8" t="s">
        <v>1570</v>
      </c>
      <c r="M122" s="556" t="s">
        <v>1609</v>
      </c>
      <c r="N122" s="8" t="s">
        <v>1547</v>
      </c>
      <c r="O122" s="8" t="s">
        <v>58</v>
      </c>
    </row>
    <row r="123" spans="1:15" s="9" customFormat="1" ht="36.75" customHeight="1">
      <c r="A123" s="8">
        <v>98</v>
      </c>
      <c r="B123" s="8" t="s">
        <v>1688</v>
      </c>
      <c r="C123" s="8">
        <v>3533010</v>
      </c>
      <c r="D123" s="852" t="s">
        <v>1689</v>
      </c>
      <c r="E123" s="8" t="s">
        <v>1544</v>
      </c>
      <c r="F123" s="8">
        <v>796</v>
      </c>
      <c r="G123" s="8" t="s">
        <v>1615</v>
      </c>
      <c r="H123" s="844">
        <v>3</v>
      </c>
      <c r="I123" s="8">
        <v>75412000000</v>
      </c>
      <c r="J123" s="8" t="s">
        <v>1568</v>
      </c>
      <c r="K123" s="553">
        <v>3900.0000000000005</v>
      </c>
      <c r="L123" s="8" t="s">
        <v>1570</v>
      </c>
      <c r="M123" s="556" t="s">
        <v>1609</v>
      </c>
      <c r="N123" s="8" t="s">
        <v>1547</v>
      </c>
      <c r="O123" s="8" t="s">
        <v>58</v>
      </c>
    </row>
    <row r="124" spans="1:15" s="9" customFormat="1" ht="32.25" customHeight="1">
      <c r="A124" s="8">
        <v>99</v>
      </c>
      <c r="B124" s="8" t="s">
        <v>1633</v>
      </c>
      <c r="C124" s="8">
        <v>2917180</v>
      </c>
      <c r="D124" s="852" t="s">
        <v>1690</v>
      </c>
      <c r="E124" s="8" t="s">
        <v>1544</v>
      </c>
      <c r="F124" s="8">
        <v>796</v>
      </c>
      <c r="G124" s="8" t="s">
        <v>1615</v>
      </c>
      <c r="H124" s="844">
        <v>50</v>
      </c>
      <c r="I124" s="8">
        <v>75412000000</v>
      </c>
      <c r="J124" s="8" t="s">
        <v>1568</v>
      </c>
      <c r="K124" s="553">
        <v>77500</v>
      </c>
      <c r="L124" s="8" t="s">
        <v>1570</v>
      </c>
      <c r="M124" s="556" t="s">
        <v>1609</v>
      </c>
      <c r="N124" s="8" t="s">
        <v>1547</v>
      </c>
      <c r="O124" s="8" t="s">
        <v>58</v>
      </c>
    </row>
    <row r="125" spans="1:15" s="9" customFormat="1" ht="34.5" customHeight="1">
      <c r="A125" s="8">
        <v>100</v>
      </c>
      <c r="B125" s="8" t="s">
        <v>1633</v>
      </c>
      <c r="C125" s="8">
        <v>2917180</v>
      </c>
      <c r="D125" s="852" t="s">
        <v>1691</v>
      </c>
      <c r="E125" s="8" t="s">
        <v>1544</v>
      </c>
      <c r="F125" s="8">
        <v>796</v>
      </c>
      <c r="G125" s="8" t="s">
        <v>1615</v>
      </c>
      <c r="H125" s="844">
        <v>70</v>
      </c>
      <c r="I125" s="8">
        <v>75412000000</v>
      </c>
      <c r="J125" s="8" t="s">
        <v>1568</v>
      </c>
      <c r="K125" s="553">
        <v>115500</v>
      </c>
      <c r="L125" s="8" t="s">
        <v>1570</v>
      </c>
      <c r="M125" s="556" t="s">
        <v>1609</v>
      </c>
      <c r="N125" s="8" t="s">
        <v>1547</v>
      </c>
      <c r="O125" s="8" t="s">
        <v>58</v>
      </c>
    </row>
    <row r="126" spans="1:15" s="9" customFormat="1" ht="39" customHeight="1">
      <c r="A126" s="8">
        <v>101</v>
      </c>
      <c r="B126" s="8" t="s">
        <v>1633</v>
      </c>
      <c r="C126" s="8">
        <v>2917180</v>
      </c>
      <c r="D126" s="852" t="s">
        <v>1692</v>
      </c>
      <c r="E126" s="8" t="s">
        <v>1544</v>
      </c>
      <c r="F126" s="8">
        <v>796</v>
      </c>
      <c r="G126" s="8" t="s">
        <v>1615</v>
      </c>
      <c r="H126" s="844">
        <v>40</v>
      </c>
      <c r="I126" s="8">
        <v>75412000000</v>
      </c>
      <c r="J126" s="8" t="s">
        <v>1568</v>
      </c>
      <c r="K126" s="553">
        <v>88000</v>
      </c>
      <c r="L126" s="8" t="s">
        <v>1570</v>
      </c>
      <c r="M126" s="556" t="s">
        <v>1609</v>
      </c>
      <c r="N126" s="8" t="s">
        <v>1547</v>
      </c>
      <c r="O126" s="8" t="s">
        <v>58</v>
      </c>
    </row>
    <row r="127" spans="1:15" s="9" customFormat="1" ht="54" customHeight="1">
      <c r="A127" s="8">
        <v>102</v>
      </c>
      <c r="B127" s="856" t="s">
        <v>1565</v>
      </c>
      <c r="C127" s="8">
        <v>2893010</v>
      </c>
      <c r="D127" s="852" t="s">
        <v>1693</v>
      </c>
      <c r="E127" s="8" t="s">
        <v>1544</v>
      </c>
      <c r="F127" s="8">
        <v>839</v>
      </c>
      <c r="G127" s="8" t="s">
        <v>1601</v>
      </c>
      <c r="H127" s="844">
        <v>4</v>
      </c>
      <c r="I127" s="8">
        <v>75412000000</v>
      </c>
      <c r="J127" s="8" t="s">
        <v>1568</v>
      </c>
      <c r="K127" s="553">
        <v>1600</v>
      </c>
      <c r="L127" s="8" t="s">
        <v>1570</v>
      </c>
      <c r="M127" s="556" t="s">
        <v>1609</v>
      </c>
      <c r="N127" s="8" t="s">
        <v>1547</v>
      </c>
      <c r="O127" s="8" t="s">
        <v>58</v>
      </c>
    </row>
    <row r="128" spans="1:15" s="9" customFormat="1" ht="37.5" customHeight="1">
      <c r="A128" s="8">
        <v>103</v>
      </c>
      <c r="B128" s="856" t="s">
        <v>1565</v>
      </c>
      <c r="C128" s="8">
        <v>3697050</v>
      </c>
      <c r="D128" s="852" t="s">
        <v>1694</v>
      </c>
      <c r="E128" s="8" t="s">
        <v>1544</v>
      </c>
      <c r="F128" s="8">
        <v>6</v>
      </c>
      <c r="G128" s="8" t="s">
        <v>836</v>
      </c>
      <c r="H128" s="844">
        <v>30</v>
      </c>
      <c r="I128" s="8">
        <v>75412000000</v>
      </c>
      <c r="J128" s="8" t="s">
        <v>1568</v>
      </c>
      <c r="K128" s="553">
        <v>2610</v>
      </c>
      <c r="L128" s="8" t="s">
        <v>1570</v>
      </c>
      <c r="M128" s="556" t="s">
        <v>1609</v>
      </c>
      <c r="N128" s="8" t="s">
        <v>1547</v>
      </c>
      <c r="O128" s="8" t="s">
        <v>58</v>
      </c>
    </row>
    <row r="129" spans="1:15" s="9" customFormat="1" ht="36.75" customHeight="1">
      <c r="A129" s="8">
        <v>104</v>
      </c>
      <c r="B129" s="8" t="s">
        <v>1565</v>
      </c>
      <c r="C129" s="8">
        <v>3697050</v>
      </c>
      <c r="D129" s="852" t="s">
        <v>1695</v>
      </c>
      <c r="E129" s="8" t="s">
        <v>1544</v>
      </c>
      <c r="F129" s="8">
        <v>6</v>
      </c>
      <c r="G129" s="8" t="s">
        <v>836</v>
      </c>
      <c r="H129" s="844">
        <v>30</v>
      </c>
      <c r="I129" s="8">
        <v>75412000000</v>
      </c>
      <c r="J129" s="8" t="s">
        <v>1568</v>
      </c>
      <c r="K129" s="553">
        <v>3600</v>
      </c>
      <c r="L129" s="8" t="s">
        <v>1570</v>
      </c>
      <c r="M129" s="556" t="s">
        <v>1609</v>
      </c>
      <c r="N129" s="8" t="s">
        <v>1547</v>
      </c>
      <c r="O129" s="8" t="s">
        <v>58</v>
      </c>
    </row>
    <row r="130" spans="1:15" s="9" customFormat="1" ht="53.25" customHeight="1">
      <c r="A130" s="8">
        <v>105</v>
      </c>
      <c r="B130" s="8" t="s">
        <v>1565</v>
      </c>
      <c r="C130" s="8">
        <v>2894240</v>
      </c>
      <c r="D130" s="852" t="s">
        <v>1696</v>
      </c>
      <c r="E130" s="8" t="s">
        <v>1544</v>
      </c>
      <c r="F130" s="8">
        <v>839</v>
      </c>
      <c r="G130" s="8" t="s">
        <v>1601</v>
      </c>
      <c r="H130" s="844">
        <v>2</v>
      </c>
      <c r="I130" s="8">
        <v>75412000000</v>
      </c>
      <c r="J130" s="8" t="s">
        <v>1568</v>
      </c>
      <c r="K130" s="553">
        <v>4400</v>
      </c>
      <c r="L130" s="8" t="s">
        <v>1570</v>
      </c>
      <c r="M130" s="556" t="s">
        <v>1609</v>
      </c>
      <c r="N130" s="8" t="s">
        <v>1547</v>
      </c>
      <c r="O130" s="8" t="s">
        <v>58</v>
      </c>
    </row>
    <row r="131" spans="1:15" s="9" customFormat="1" ht="55.5" customHeight="1">
      <c r="A131" s="8">
        <v>106</v>
      </c>
      <c r="B131" s="8" t="s">
        <v>1565</v>
      </c>
      <c r="C131" s="8">
        <v>2895147</v>
      </c>
      <c r="D131" s="852" t="s">
        <v>1697</v>
      </c>
      <c r="E131" s="8" t="s">
        <v>1544</v>
      </c>
      <c r="F131" s="8">
        <v>839</v>
      </c>
      <c r="G131" s="8" t="s">
        <v>1601</v>
      </c>
      <c r="H131" s="844">
        <v>8</v>
      </c>
      <c r="I131" s="8">
        <v>75412000000</v>
      </c>
      <c r="J131" s="8" t="s">
        <v>1568</v>
      </c>
      <c r="K131" s="553">
        <v>800</v>
      </c>
      <c r="L131" s="8" t="s">
        <v>1570</v>
      </c>
      <c r="M131" s="556" t="s">
        <v>1609</v>
      </c>
      <c r="N131" s="8" t="s">
        <v>1547</v>
      </c>
      <c r="O131" s="8" t="s">
        <v>58</v>
      </c>
    </row>
    <row r="132" spans="1:15" s="9" customFormat="1" ht="71.25" customHeight="1">
      <c r="A132" s="8">
        <v>107</v>
      </c>
      <c r="B132" s="8" t="s">
        <v>1698</v>
      </c>
      <c r="C132" s="8">
        <v>2522277</v>
      </c>
      <c r="D132" s="852" t="s">
        <v>1699</v>
      </c>
      <c r="E132" s="8" t="s">
        <v>1544</v>
      </c>
      <c r="F132" s="8">
        <v>796</v>
      </c>
      <c r="G132" s="8" t="s">
        <v>1615</v>
      </c>
      <c r="H132" s="844">
        <v>1</v>
      </c>
      <c r="I132" s="8">
        <v>75412000000</v>
      </c>
      <c r="J132" s="8" t="s">
        <v>1568</v>
      </c>
      <c r="K132" s="553">
        <v>500</v>
      </c>
      <c r="L132" s="8" t="s">
        <v>1570</v>
      </c>
      <c r="M132" s="556" t="s">
        <v>1609</v>
      </c>
      <c r="N132" s="8" t="s">
        <v>1547</v>
      </c>
      <c r="O132" s="8" t="s">
        <v>58</v>
      </c>
    </row>
    <row r="133" spans="1:15" s="9" customFormat="1" ht="36.75" customHeight="1">
      <c r="A133" s="8">
        <v>108</v>
      </c>
      <c r="B133" s="8" t="s">
        <v>1565</v>
      </c>
      <c r="C133" s="8">
        <v>2893380</v>
      </c>
      <c r="D133" s="852" t="s">
        <v>1700</v>
      </c>
      <c r="E133" s="8" t="s">
        <v>1544</v>
      </c>
      <c r="F133" s="8">
        <v>796</v>
      </c>
      <c r="G133" s="8" t="s">
        <v>1615</v>
      </c>
      <c r="H133" s="844">
        <v>1</v>
      </c>
      <c r="I133" s="8">
        <v>75412000000</v>
      </c>
      <c r="J133" s="8" t="s">
        <v>1568</v>
      </c>
      <c r="K133" s="553">
        <v>1100</v>
      </c>
      <c r="L133" s="8" t="s">
        <v>1570</v>
      </c>
      <c r="M133" s="556" t="s">
        <v>1609</v>
      </c>
      <c r="N133" s="8" t="s">
        <v>1547</v>
      </c>
      <c r="O133" s="8" t="s">
        <v>58</v>
      </c>
    </row>
    <row r="134" spans="1:15" s="9" customFormat="1" ht="19.5" customHeight="1">
      <c r="A134" s="8">
        <v>109</v>
      </c>
      <c r="B134" s="8" t="s">
        <v>1565</v>
      </c>
      <c r="C134" s="8">
        <v>2893010</v>
      </c>
      <c r="D134" s="852" t="s">
        <v>1701</v>
      </c>
      <c r="E134" s="8" t="s">
        <v>1544</v>
      </c>
      <c r="F134" s="8">
        <v>796</v>
      </c>
      <c r="G134" s="8" t="s">
        <v>1615</v>
      </c>
      <c r="H134" s="844">
        <v>10</v>
      </c>
      <c r="I134" s="8">
        <v>75412000000</v>
      </c>
      <c r="J134" s="8" t="s">
        <v>1568</v>
      </c>
      <c r="K134" s="553">
        <v>2700</v>
      </c>
      <c r="L134" s="8" t="s">
        <v>1570</v>
      </c>
      <c r="M134" s="556" t="s">
        <v>1609</v>
      </c>
      <c r="N134" s="8" t="s">
        <v>1547</v>
      </c>
      <c r="O134" s="8" t="s">
        <v>58</v>
      </c>
    </row>
    <row r="135" spans="1:15" s="9" customFormat="1" ht="54" customHeight="1">
      <c r="A135" s="8">
        <v>110</v>
      </c>
      <c r="B135" s="8" t="s">
        <v>1565</v>
      </c>
      <c r="C135" s="8">
        <v>2893010</v>
      </c>
      <c r="D135" s="852" t="s">
        <v>1702</v>
      </c>
      <c r="E135" s="8" t="s">
        <v>1544</v>
      </c>
      <c r="F135" s="8">
        <v>796</v>
      </c>
      <c r="G135" s="8" t="s">
        <v>1615</v>
      </c>
      <c r="H135" s="844">
        <v>2</v>
      </c>
      <c r="I135" s="8">
        <v>75412000000</v>
      </c>
      <c r="J135" s="8" t="s">
        <v>1568</v>
      </c>
      <c r="K135" s="553">
        <v>11000</v>
      </c>
      <c r="L135" s="8" t="s">
        <v>1570</v>
      </c>
      <c r="M135" s="556" t="s">
        <v>1609</v>
      </c>
      <c r="N135" s="8" t="s">
        <v>1547</v>
      </c>
      <c r="O135" s="8" t="s">
        <v>58</v>
      </c>
    </row>
    <row r="136" spans="1:15" s="9" customFormat="1" ht="24.75" customHeight="1">
      <c r="A136" s="8">
        <v>111</v>
      </c>
      <c r="B136" s="8" t="s">
        <v>1565</v>
      </c>
      <c r="C136" s="8">
        <v>2893010</v>
      </c>
      <c r="D136" s="852" t="s">
        <v>1703</v>
      </c>
      <c r="E136" s="8" t="s">
        <v>1544</v>
      </c>
      <c r="F136" s="8">
        <v>839</v>
      </c>
      <c r="G136" s="8" t="s">
        <v>1601</v>
      </c>
      <c r="H136" s="844">
        <v>15</v>
      </c>
      <c r="I136" s="8">
        <v>75412000000</v>
      </c>
      <c r="J136" s="8" t="s">
        <v>1568</v>
      </c>
      <c r="K136" s="553">
        <v>870</v>
      </c>
      <c r="L136" s="8" t="s">
        <v>1570</v>
      </c>
      <c r="M136" s="556" t="s">
        <v>1609</v>
      </c>
      <c r="N136" s="8" t="s">
        <v>1547</v>
      </c>
      <c r="O136" s="8" t="s">
        <v>58</v>
      </c>
    </row>
    <row r="137" spans="1:15" s="9" customFormat="1" ht="20.25" customHeight="1">
      <c r="A137" s="8">
        <v>112</v>
      </c>
      <c r="B137" s="8" t="s">
        <v>1565</v>
      </c>
      <c r="C137" s="8">
        <v>2893010</v>
      </c>
      <c r="D137" s="852" t="s">
        <v>1704</v>
      </c>
      <c r="E137" s="8" t="s">
        <v>1544</v>
      </c>
      <c r="F137" s="8">
        <v>839</v>
      </c>
      <c r="G137" s="8" t="s">
        <v>1601</v>
      </c>
      <c r="H137" s="844">
        <v>15</v>
      </c>
      <c r="I137" s="8">
        <v>75412000000</v>
      </c>
      <c r="J137" s="8" t="s">
        <v>1568</v>
      </c>
      <c r="K137" s="553">
        <v>870</v>
      </c>
      <c r="L137" s="8" t="s">
        <v>1570</v>
      </c>
      <c r="M137" s="556" t="s">
        <v>1609</v>
      </c>
      <c r="N137" s="8" t="s">
        <v>1547</v>
      </c>
      <c r="O137" s="8" t="s">
        <v>58</v>
      </c>
    </row>
    <row r="138" spans="1:15" s="9" customFormat="1" ht="21" customHeight="1">
      <c r="A138" s="8">
        <v>113</v>
      </c>
      <c r="B138" s="8" t="s">
        <v>1565</v>
      </c>
      <c r="C138" s="8">
        <v>2893010</v>
      </c>
      <c r="D138" s="852" t="s">
        <v>1705</v>
      </c>
      <c r="E138" s="8" t="s">
        <v>1544</v>
      </c>
      <c r="F138" s="8">
        <v>796</v>
      </c>
      <c r="G138" s="8" t="s">
        <v>1615</v>
      </c>
      <c r="H138" s="844">
        <v>5</v>
      </c>
      <c r="I138" s="8">
        <v>75412000000</v>
      </c>
      <c r="J138" s="8" t="s">
        <v>1568</v>
      </c>
      <c r="K138" s="553">
        <v>750</v>
      </c>
      <c r="L138" s="8" t="s">
        <v>1570</v>
      </c>
      <c r="M138" s="556" t="s">
        <v>1609</v>
      </c>
      <c r="N138" s="8" t="s">
        <v>1547</v>
      </c>
      <c r="O138" s="8" t="s">
        <v>58</v>
      </c>
    </row>
    <row r="139" spans="1:15" s="9" customFormat="1" ht="21.75" customHeight="1">
      <c r="A139" s="8">
        <v>114</v>
      </c>
      <c r="B139" s="8" t="s">
        <v>1565</v>
      </c>
      <c r="C139" s="8">
        <v>2893010</v>
      </c>
      <c r="D139" s="852" t="s">
        <v>1706</v>
      </c>
      <c r="E139" s="8" t="s">
        <v>1544</v>
      </c>
      <c r="F139" s="8">
        <v>796</v>
      </c>
      <c r="G139" s="8" t="s">
        <v>1615</v>
      </c>
      <c r="H139" s="844">
        <v>10</v>
      </c>
      <c r="I139" s="8">
        <v>75412000000</v>
      </c>
      <c r="J139" s="8" t="s">
        <v>1568</v>
      </c>
      <c r="K139" s="553">
        <v>1500</v>
      </c>
      <c r="L139" s="8" t="s">
        <v>1570</v>
      </c>
      <c r="M139" s="556" t="s">
        <v>1609</v>
      </c>
      <c r="N139" s="8" t="s">
        <v>1547</v>
      </c>
      <c r="O139" s="8" t="s">
        <v>58</v>
      </c>
    </row>
    <row r="140" spans="1:15" s="9" customFormat="1" ht="21.75" customHeight="1">
      <c r="A140" s="8">
        <v>115</v>
      </c>
      <c r="B140" s="8" t="s">
        <v>1565</v>
      </c>
      <c r="C140" s="8">
        <v>2893010</v>
      </c>
      <c r="D140" s="852" t="s">
        <v>1707</v>
      </c>
      <c r="E140" s="8" t="s">
        <v>1544</v>
      </c>
      <c r="F140" s="8">
        <v>796</v>
      </c>
      <c r="G140" s="8" t="s">
        <v>1615</v>
      </c>
      <c r="H140" s="844">
        <v>5</v>
      </c>
      <c r="I140" s="8">
        <v>75412000000</v>
      </c>
      <c r="J140" s="8" t="s">
        <v>1568</v>
      </c>
      <c r="K140" s="553">
        <v>750</v>
      </c>
      <c r="L140" s="8" t="s">
        <v>1570</v>
      </c>
      <c r="M140" s="556" t="s">
        <v>1609</v>
      </c>
      <c r="N140" s="8" t="s">
        <v>1547</v>
      </c>
      <c r="O140" s="8" t="s">
        <v>58</v>
      </c>
    </row>
    <row r="141" spans="1:15" s="9" customFormat="1" ht="35.25" customHeight="1">
      <c r="A141" s="8">
        <v>116</v>
      </c>
      <c r="B141" s="8" t="s">
        <v>1563</v>
      </c>
      <c r="C141" s="8">
        <v>4560243</v>
      </c>
      <c r="D141" s="852" t="s">
        <v>1708</v>
      </c>
      <c r="E141" s="8" t="s">
        <v>1544</v>
      </c>
      <c r="F141" s="8">
        <v>796</v>
      </c>
      <c r="G141" s="8" t="s">
        <v>1615</v>
      </c>
      <c r="H141" s="844">
        <v>10</v>
      </c>
      <c r="I141" s="8">
        <v>75412000000</v>
      </c>
      <c r="J141" s="8" t="s">
        <v>1568</v>
      </c>
      <c r="K141" s="553">
        <v>1000</v>
      </c>
      <c r="L141" s="8" t="s">
        <v>1570</v>
      </c>
      <c r="M141" s="556" t="s">
        <v>1609</v>
      </c>
      <c r="N141" s="8" t="s">
        <v>1547</v>
      </c>
      <c r="O141" s="8" t="s">
        <v>58</v>
      </c>
    </row>
    <row r="142" spans="1:15" s="9" customFormat="1" ht="33" customHeight="1">
      <c r="A142" s="8">
        <v>117</v>
      </c>
      <c r="B142" s="8" t="s">
        <v>1563</v>
      </c>
      <c r="C142" s="8">
        <v>4560243</v>
      </c>
      <c r="D142" s="852" t="s">
        <v>1709</v>
      </c>
      <c r="E142" s="8" t="s">
        <v>1544</v>
      </c>
      <c r="F142" s="8">
        <v>796</v>
      </c>
      <c r="G142" s="8" t="s">
        <v>1615</v>
      </c>
      <c r="H142" s="844">
        <v>10</v>
      </c>
      <c r="I142" s="8">
        <v>75412000000</v>
      </c>
      <c r="J142" s="8" t="s">
        <v>1568</v>
      </c>
      <c r="K142" s="553">
        <v>2500</v>
      </c>
      <c r="L142" s="8" t="s">
        <v>1570</v>
      </c>
      <c r="M142" s="556" t="s">
        <v>1609</v>
      </c>
      <c r="N142" s="8" t="s">
        <v>1547</v>
      </c>
      <c r="O142" s="8" t="s">
        <v>58</v>
      </c>
    </row>
    <row r="143" spans="1:15" s="9" customFormat="1" ht="25.5" customHeight="1">
      <c r="A143" s="8">
        <v>118</v>
      </c>
      <c r="B143" s="8">
        <v>31.5</v>
      </c>
      <c r="C143" s="8">
        <v>3150030</v>
      </c>
      <c r="D143" s="852" t="s">
        <v>1710</v>
      </c>
      <c r="E143" s="8" t="s">
        <v>1544</v>
      </c>
      <c r="F143" s="8">
        <v>796</v>
      </c>
      <c r="G143" s="8" t="s">
        <v>1615</v>
      </c>
      <c r="H143" s="844">
        <v>2</v>
      </c>
      <c r="I143" s="8">
        <v>75412000000</v>
      </c>
      <c r="J143" s="8" t="s">
        <v>1568</v>
      </c>
      <c r="K143" s="553">
        <v>540</v>
      </c>
      <c r="L143" s="8" t="s">
        <v>1570</v>
      </c>
      <c r="M143" s="556" t="s">
        <v>1609</v>
      </c>
      <c r="N143" s="8" t="s">
        <v>1547</v>
      </c>
      <c r="O143" s="8" t="s">
        <v>58</v>
      </c>
    </row>
    <row r="144" spans="1:15" s="9" customFormat="1" ht="51.75" customHeight="1">
      <c r="A144" s="8">
        <v>119</v>
      </c>
      <c r="B144" s="856" t="s">
        <v>1565</v>
      </c>
      <c r="C144" s="8">
        <v>2893010</v>
      </c>
      <c r="D144" s="852" t="s">
        <v>1711</v>
      </c>
      <c r="E144" s="8" t="s">
        <v>1544</v>
      </c>
      <c r="F144" s="8">
        <v>839</v>
      </c>
      <c r="G144" s="8" t="s">
        <v>1601</v>
      </c>
      <c r="H144" s="844">
        <v>1</v>
      </c>
      <c r="I144" s="8">
        <v>75412000000</v>
      </c>
      <c r="J144" s="8" t="s">
        <v>1568</v>
      </c>
      <c r="K144" s="553">
        <v>1220</v>
      </c>
      <c r="L144" s="8" t="s">
        <v>1570</v>
      </c>
      <c r="M144" s="556" t="s">
        <v>1609</v>
      </c>
      <c r="N144" s="8" t="s">
        <v>1547</v>
      </c>
      <c r="O144" s="8" t="s">
        <v>58</v>
      </c>
    </row>
    <row r="145" spans="1:15" s="9" customFormat="1" ht="57.75" customHeight="1">
      <c r="A145" s="8">
        <v>120</v>
      </c>
      <c r="B145" s="8">
        <v>28.62</v>
      </c>
      <c r="C145" s="8">
        <v>2895000</v>
      </c>
      <c r="D145" s="852" t="s">
        <v>1712</v>
      </c>
      <c r="E145" s="8" t="s">
        <v>1544</v>
      </c>
      <c r="F145" s="8">
        <v>796</v>
      </c>
      <c r="G145" s="8" t="s">
        <v>1615</v>
      </c>
      <c r="H145" s="844">
        <v>10</v>
      </c>
      <c r="I145" s="8">
        <v>75412000000</v>
      </c>
      <c r="J145" s="8" t="s">
        <v>1568</v>
      </c>
      <c r="K145" s="553">
        <v>120</v>
      </c>
      <c r="L145" s="8" t="s">
        <v>1570</v>
      </c>
      <c r="M145" s="556" t="s">
        <v>1609</v>
      </c>
      <c r="N145" s="8" t="s">
        <v>1547</v>
      </c>
      <c r="O145" s="8" t="s">
        <v>58</v>
      </c>
    </row>
    <row r="146" spans="1:15" s="9" customFormat="1" ht="36" customHeight="1">
      <c r="A146" s="8">
        <v>121</v>
      </c>
      <c r="B146" s="8">
        <v>28.62</v>
      </c>
      <c r="C146" s="8">
        <v>2895000</v>
      </c>
      <c r="D146" s="852" t="s">
        <v>1713</v>
      </c>
      <c r="E146" s="8" t="s">
        <v>1544</v>
      </c>
      <c r="F146" s="8">
        <v>796</v>
      </c>
      <c r="G146" s="8" t="s">
        <v>1615</v>
      </c>
      <c r="H146" s="844">
        <v>10</v>
      </c>
      <c r="I146" s="8">
        <v>75412000000</v>
      </c>
      <c r="J146" s="8" t="s">
        <v>1568</v>
      </c>
      <c r="K146" s="553">
        <v>350</v>
      </c>
      <c r="L146" s="8" t="s">
        <v>1570</v>
      </c>
      <c r="M146" s="556" t="s">
        <v>1609</v>
      </c>
      <c r="N146" s="8" t="s">
        <v>1547</v>
      </c>
      <c r="O146" s="8" t="s">
        <v>58</v>
      </c>
    </row>
    <row r="147" spans="1:15" s="9" customFormat="1" ht="36" customHeight="1">
      <c r="A147" s="8">
        <v>122</v>
      </c>
      <c r="B147" s="8">
        <v>28.62</v>
      </c>
      <c r="C147" s="8">
        <v>2893010</v>
      </c>
      <c r="D147" s="852" t="s">
        <v>1714</v>
      </c>
      <c r="E147" s="8" t="s">
        <v>1544</v>
      </c>
      <c r="F147" s="8">
        <v>797</v>
      </c>
      <c r="G147" s="8" t="s">
        <v>1615</v>
      </c>
      <c r="H147" s="844">
        <v>5</v>
      </c>
      <c r="I147" s="8">
        <v>75412000000</v>
      </c>
      <c r="J147" s="8" t="s">
        <v>1568</v>
      </c>
      <c r="K147" s="553">
        <v>3000</v>
      </c>
      <c r="L147" s="8" t="s">
        <v>1570</v>
      </c>
      <c r="M147" s="556" t="s">
        <v>1609</v>
      </c>
      <c r="N147" s="8" t="s">
        <v>1547</v>
      </c>
      <c r="O147" s="8" t="s">
        <v>58</v>
      </c>
    </row>
    <row r="148" spans="1:15" s="9" customFormat="1" ht="33.75" customHeight="1">
      <c r="A148" s="8">
        <v>123</v>
      </c>
      <c r="B148" s="8">
        <v>28.62</v>
      </c>
      <c r="C148" s="8">
        <v>2893010</v>
      </c>
      <c r="D148" s="852" t="s">
        <v>1715</v>
      </c>
      <c r="E148" s="8" t="s">
        <v>1544</v>
      </c>
      <c r="F148" s="8">
        <v>796</v>
      </c>
      <c r="G148" s="8" t="s">
        <v>1615</v>
      </c>
      <c r="H148" s="844">
        <v>10</v>
      </c>
      <c r="I148" s="8">
        <v>75412000000</v>
      </c>
      <c r="J148" s="8" t="s">
        <v>1568</v>
      </c>
      <c r="K148" s="553">
        <v>260</v>
      </c>
      <c r="L148" s="8" t="s">
        <v>1570</v>
      </c>
      <c r="M148" s="556" t="s">
        <v>1609</v>
      </c>
      <c r="N148" s="8" t="s">
        <v>1547</v>
      </c>
      <c r="O148" s="8" t="s">
        <v>58</v>
      </c>
    </row>
    <row r="149" spans="1:15" s="9" customFormat="1" ht="52.5" customHeight="1">
      <c r="A149" s="8">
        <v>124</v>
      </c>
      <c r="B149" s="8" t="s">
        <v>1557</v>
      </c>
      <c r="C149" s="8">
        <v>2320319</v>
      </c>
      <c r="D149" s="852" t="s">
        <v>1716</v>
      </c>
      <c r="E149" s="8" t="s">
        <v>1544</v>
      </c>
      <c r="F149" s="8">
        <v>112</v>
      </c>
      <c r="G149" s="8" t="s">
        <v>1717</v>
      </c>
      <c r="H149" s="844">
        <v>4</v>
      </c>
      <c r="I149" s="8">
        <v>75412000000</v>
      </c>
      <c r="J149" s="8" t="s">
        <v>1568</v>
      </c>
      <c r="K149" s="553">
        <v>2072</v>
      </c>
      <c r="L149" s="8" t="s">
        <v>1570</v>
      </c>
      <c r="M149" s="556" t="s">
        <v>1609</v>
      </c>
      <c r="N149" s="8" t="s">
        <v>1547</v>
      </c>
      <c r="O149" s="8" t="s">
        <v>58</v>
      </c>
    </row>
    <row r="150" spans="1:15" s="9" customFormat="1" ht="34.5" customHeight="1">
      <c r="A150" s="8">
        <v>125</v>
      </c>
      <c r="B150" s="8" t="s">
        <v>1607</v>
      </c>
      <c r="C150" s="8">
        <v>3120486</v>
      </c>
      <c r="D150" s="852" t="s">
        <v>1718</v>
      </c>
      <c r="E150" s="8" t="s">
        <v>1544</v>
      </c>
      <c r="F150" s="8">
        <v>796</v>
      </c>
      <c r="G150" s="8" t="s">
        <v>1615</v>
      </c>
      <c r="H150" s="844">
        <v>2</v>
      </c>
      <c r="I150" s="8">
        <v>75412000000</v>
      </c>
      <c r="J150" s="8" t="s">
        <v>1568</v>
      </c>
      <c r="K150" s="553">
        <v>2065</v>
      </c>
      <c r="L150" s="8" t="s">
        <v>1570</v>
      </c>
      <c r="M150" s="556" t="s">
        <v>1609</v>
      </c>
      <c r="N150" s="8" t="s">
        <v>1547</v>
      </c>
      <c r="O150" s="8" t="s">
        <v>58</v>
      </c>
    </row>
    <row r="151" spans="1:15" s="9" customFormat="1" ht="21" customHeight="1">
      <c r="A151" s="8">
        <v>126</v>
      </c>
      <c r="B151" s="8" t="s">
        <v>300</v>
      </c>
      <c r="C151" s="8">
        <v>3131191</v>
      </c>
      <c r="D151" s="852" t="s">
        <v>1719</v>
      </c>
      <c r="E151" s="8" t="s">
        <v>1544</v>
      </c>
      <c r="F151" s="8">
        <v>796</v>
      </c>
      <c r="G151" s="8" t="s">
        <v>1615</v>
      </c>
      <c r="H151" s="844">
        <v>150</v>
      </c>
      <c r="I151" s="8">
        <v>75412000000</v>
      </c>
      <c r="J151" s="8" t="s">
        <v>1568</v>
      </c>
      <c r="K151" s="553">
        <v>11958</v>
      </c>
      <c r="L151" s="8" t="s">
        <v>1570</v>
      </c>
      <c r="M151" s="556" t="s">
        <v>1609</v>
      </c>
      <c r="N151" s="8" t="s">
        <v>1547</v>
      </c>
      <c r="O151" s="8" t="s">
        <v>58</v>
      </c>
    </row>
    <row r="152" spans="1:15" s="9" customFormat="1" ht="36.75" customHeight="1">
      <c r="A152" s="8">
        <v>127</v>
      </c>
      <c r="B152" s="8" t="s">
        <v>300</v>
      </c>
      <c r="C152" s="8">
        <v>3131191</v>
      </c>
      <c r="D152" s="852" t="s">
        <v>1720</v>
      </c>
      <c r="E152" s="8" t="s">
        <v>1544</v>
      </c>
      <c r="F152" s="8">
        <v>6</v>
      </c>
      <c r="G152" s="8" t="s">
        <v>836</v>
      </c>
      <c r="H152" s="844">
        <v>1000</v>
      </c>
      <c r="I152" s="8">
        <v>75412000000</v>
      </c>
      <c r="J152" s="8" t="s">
        <v>1568</v>
      </c>
      <c r="K152" s="553">
        <v>6800</v>
      </c>
      <c r="L152" s="8" t="s">
        <v>1570</v>
      </c>
      <c r="M152" s="556" t="s">
        <v>1609</v>
      </c>
      <c r="N152" s="8" t="s">
        <v>1547</v>
      </c>
      <c r="O152" s="8" t="s">
        <v>58</v>
      </c>
    </row>
    <row r="153" spans="1:15" s="9" customFormat="1" ht="34.5" customHeight="1">
      <c r="A153" s="8">
        <v>128</v>
      </c>
      <c r="B153" s="8" t="s">
        <v>300</v>
      </c>
      <c r="C153" s="8">
        <v>3131191</v>
      </c>
      <c r="D153" s="852" t="s">
        <v>1721</v>
      </c>
      <c r="E153" s="8" t="s">
        <v>1544</v>
      </c>
      <c r="F153" s="8">
        <v>6</v>
      </c>
      <c r="G153" s="8" t="s">
        <v>836</v>
      </c>
      <c r="H153" s="844">
        <v>500</v>
      </c>
      <c r="I153" s="8">
        <v>75412000000</v>
      </c>
      <c r="J153" s="8" t="s">
        <v>1568</v>
      </c>
      <c r="K153" s="553">
        <v>53949.999999999993</v>
      </c>
      <c r="L153" s="8" t="s">
        <v>1570</v>
      </c>
      <c r="M153" s="556" t="s">
        <v>1609</v>
      </c>
      <c r="N153" s="8" t="s">
        <v>1547</v>
      </c>
      <c r="O153" s="8" t="s">
        <v>58</v>
      </c>
    </row>
    <row r="154" spans="1:15" s="9" customFormat="1" ht="32.25" customHeight="1">
      <c r="A154" s="8">
        <v>129</v>
      </c>
      <c r="B154" s="8" t="s">
        <v>300</v>
      </c>
      <c r="C154" s="8">
        <v>3131191</v>
      </c>
      <c r="D154" s="852" t="s">
        <v>1722</v>
      </c>
      <c r="E154" s="8" t="s">
        <v>1544</v>
      </c>
      <c r="F154" s="8">
        <v>6</v>
      </c>
      <c r="G154" s="8" t="s">
        <v>836</v>
      </c>
      <c r="H154" s="844">
        <v>500</v>
      </c>
      <c r="I154" s="8">
        <v>75412000000</v>
      </c>
      <c r="J154" s="8" t="s">
        <v>1568</v>
      </c>
      <c r="K154" s="553">
        <v>14600</v>
      </c>
      <c r="L154" s="8" t="s">
        <v>1570</v>
      </c>
      <c r="M154" s="556" t="s">
        <v>1609</v>
      </c>
      <c r="N154" s="8" t="s">
        <v>1547</v>
      </c>
      <c r="O154" s="8" t="s">
        <v>58</v>
      </c>
    </row>
    <row r="155" spans="1:15" s="9" customFormat="1" ht="33" customHeight="1">
      <c r="A155" s="8">
        <v>130</v>
      </c>
      <c r="B155" s="8" t="s">
        <v>300</v>
      </c>
      <c r="C155" s="8">
        <v>3131191</v>
      </c>
      <c r="D155" s="852" t="s">
        <v>1723</v>
      </c>
      <c r="E155" s="8" t="s">
        <v>1544</v>
      </c>
      <c r="F155" s="8">
        <v>6</v>
      </c>
      <c r="G155" s="8" t="s">
        <v>836</v>
      </c>
      <c r="H155" s="844">
        <v>400</v>
      </c>
      <c r="I155" s="8">
        <v>75412000000</v>
      </c>
      <c r="J155" s="8" t="s">
        <v>1568</v>
      </c>
      <c r="K155" s="553">
        <v>9240</v>
      </c>
      <c r="L155" s="8" t="s">
        <v>1570</v>
      </c>
      <c r="M155" s="556" t="s">
        <v>1609</v>
      </c>
      <c r="N155" s="8" t="s">
        <v>1547</v>
      </c>
      <c r="O155" s="8" t="s">
        <v>58</v>
      </c>
    </row>
    <row r="156" spans="1:15" s="9" customFormat="1" ht="39" customHeight="1">
      <c r="A156" s="8">
        <v>131</v>
      </c>
      <c r="B156" s="8" t="s">
        <v>300</v>
      </c>
      <c r="C156" s="8">
        <v>2521320</v>
      </c>
      <c r="D156" s="852" t="s">
        <v>1724</v>
      </c>
      <c r="E156" s="8" t="s">
        <v>1544</v>
      </c>
      <c r="F156" s="8">
        <v>6</v>
      </c>
      <c r="G156" s="8" t="s">
        <v>836</v>
      </c>
      <c r="H156" s="844">
        <v>100</v>
      </c>
      <c r="I156" s="8">
        <v>75412000000</v>
      </c>
      <c r="J156" s="8" t="s">
        <v>1568</v>
      </c>
      <c r="K156" s="553">
        <v>90</v>
      </c>
      <c r="L156" s="8" t="s">
        <v>1570</v>
      </c>
      <c r="M156" s="556" t="s">
        <v>1609</v>
      </c>
      <c r="N156" s="8" t="s">
        <v>1547</v>
      </c>
      <c r="O156" s="8" t="s">
        <v>58</v>
      </c>
    </row>
    <row r="157" spans="1:15" s="9" customFormat="1" ht="31.5" customHeight="1">
      <c r="A157" s="8">
        <v>132</v>
      </c>
      <c r="B157" s="8" t="s">
        <v>300</v>
      </c>
      <c r="C157" s="8">
        <v>2521320</v>
      </c>
      <c r="D157" s="852" t="s">
        <v>1725</v>
      </c>
      <c r="E157" s="8" t="s">
        <v>1544</v>
      </c>
      <c r="F157" s="8">
        <v>6</v>
      </c>
      <c r="G157" s="8" t="s">
        <v>836</v>
      </c>
      <c r="H157" s="844">
        <v>100</v>
      </c>
      <c r="I157" s="8">
        <v>75412000000</v>
      </c>
      <c r="J157" s="8" t="s">
        <v>1568</v>
      </c>
      <c r="K157" s="553">
        <v>139.99999999999997</v>
      </c>
      <c r="L157" s="8" t="s">
        <v>1570</v>
      </c>
      <c r="M157" s="556" t="s">
        <v>1609</v>
      </c>
      <c r="N157" s="8" t="s">
        <v>1547</v>
      </c>
      <c r="O157" s="8" t="s">
        <v>58</v>
      </c>
    </row>
    <row r="158" spans="1:15" s="9" customFormat="1" ht="46.5" customHeight="1">
      <c r="A158" s="8">
        <v>133</v>
      </c>
      <c r="B158" s="8">
        <v>24.62</v>
      </c>
      <c r="C158" s="8">
        <v>2521420</v>
      </c>
      <c r="D158" s="852" t="s">
        <v>1726</v>
      </c>
      <c r="E158" s="8" t="s">
        <v>1544</v>
      </c>
      <c r="F158" s="8">
        <v>163</v>
      </c>
      <c r="G158" s="602" t="s">
        <v>1675</v>
      </c>
      <c r="H158" s="844">
        <v>30</v>
      </c>
      <c r="I158" s="8">
        <v>75412000000</v>
      </c>
      <c r="J158" s="8" t="s">
        <v>1568</v>
      </c>
      <c r="K158" s="553">
        <v>3090</v>
      </c>
      <c r="L158" s="8" t="s">
        <v>1632</v>
      </c>
      <c r="M158" s="8" t="s">
        <v>1609</v>
      </c>
      <c r="N158" s="8" t="s">
        <v>1547</v>
      </c>
      <c r="O158" s="8" t="s">
        <v>58</v>
      </c>
    </row>
    <row r="159" spans="1:15" s="9" customFormat="1" ht="36.75" customHeight="1">
      <c r="A159" s="8">
        <v>134</v>
      </c>
      <c r="B159" s="8" t="s">
        <v>1698</v>
      </c>
      <c r="C159" s="8">
        <v>1729520</v>
      </c>
      <c r="D159" s="852" t="s">
        <v>1727</v>
      </c>
      <c r="E159" s="8" t="s">
        <v>1544</v>
      </c>
      <c r="F159" s="8">
        <v>163</v>
      </c>
      <c r="G159" s="602" t="s">
        <v>1675</v>
      </c>
      <c r="H159" s="844">
        <v>30</v>
      </c>
      <c r="I159" s="8">
        <v>75412000000</v>
      </c>
      <c r="J159" s="8" t="s">
        <v>1568</v>
      </c>
      <c r="K159" s="553">
        <v>3960</v>
      </c>
      <c r="L159" s="8" t="s">
        <v>1632</v>
      </c>
      <c r="M159" s="8" t="s">
        <v>1609</v>
      </c>
      <c r="N159" s="8" t="s">
        <v>1547</v>
      </c>
      <c r="O159" s="8" t="s">
        <v>58</v>
      </c>
    </row>
    <row r="160" spans="1:15" s="9" customFormat="1" ht="51" customHeight="1">
      <c r="A160" s="8">
        <v>135</v>
      </c>
      <c r="B160" s="8" t="s">
        <v>1633</v>
      </c>
      <c r="C160" s="8">
        <v>3120356</v>
      </c>
      <c r="D160" s="852" t="s">
        <v>1728</v>
      </c>
      <c r="E160" s="8" t="s">
        <v>1544</v>
      </c>
      <c r="F160" s="8">
        <v>796</v>
      </c>
      <c r="G160" s="602" t="s">
        <v>1615</v>
      </c>
      <c r="H160" s="844">
        <v>1</v>
      </c>
      <c r="I160" s="8">
        <v>75412000000</v>
      </c>
      <c r="J160" s="8" t="s">
        <v>1568</v>
      </c>
      <c r="K160" s="553">
        <v>3000</v>
      </c>
      <c r="L160" s="8" t="s">
        <v>1632</v>
      </c>
      <c r="M160" s="8" t="s">
        <v>1609</v>
      </c>
      <c r="N160" s="8" t="s">
        <v>1547</v>
      </c>
      <c r="O160" s="8" t="s">
        <v>58</v>
      </c>
    </row>
    <row r="161" spans="1:15" s="9" customFormat="1" ht="53.25" customHeight="1">
      <c r="A161" s="8">
        <v>136</v>
      </c>
      <c r="B161" s="8" t="s">
        <v>1633</v>
      </c>
      <c r="C161" s="8">
        <v>3222430</v>
      </c>
      <c r="D161" s="852" t="s">
        <v>1729</v>
      </c>
      <c r="E161" s="8" t="s">
        <v>1544</v>
      </c>
      <c r="F161" s="8">
        <v>796</v>
      </c>
      <c r="G161" s="602" t="s">
        <v>1615</v>
      </c>
      <c r="H161" s="844">
        <v>2</v>
      </c>
      <c r="I161" s="8">
        <v>75412000000</v>
      </c>
      <c r="J161" s="8" t="s">
        <v>1568</v>
      </c>
      <c r="K161" s="553">
        <v>924</v>
      </c>
      <c r="L161" s="8" t="s">
        <v>1632</v>
      </c>
      <c r="M161" s="8" t="s">
        <v>1609</v>
      </c>
      <c r="N161" s="8" t="s">
        <v>1547</v>
      </c>
      <c r="O161" s="8" t="s">
        <v>58</v>
      </c>
    </row>
    <row r="162" spans="1:15" s="9" customFormat="1" ht="68.25" customHeight="1">
      <c r="A162" s="8">
        <v>137</v>
      </c>
      <c r="B162" s="8" t="s">
        <v>1633</v>
      </c>
      <c r="C162" s="8">
        <v>3222430</v>
      </c>
      <c r="D162" s="852" t="s">
        <v>1730</v>
      </c>
      <c r="E162" s="8" t="s">
        <v>1544</v>
      </c>
      <c r="F162" s="8">
        <v>796</v>
      </c>
      <c r="G162" s="602" t="s">
        <v>1615</v>
      </c>
      <c r="H162" s="844">
        <v>2</v>
      </c>
      <c r="I162" s="8">
        <v>75412000000</v>
      </c>
      <c r="J162" s="8" t="s">
        <v>1568</v>
      </c>
      <c r="K162" s="553">
        <v>924</v>
      </c>
      <c r="L162" s="8" t="s">
        <v>1632</v>
      </c>
      <c r="M162" s="8" t="s">
        <v>1609</v>
      </c>
      <c r="N162" s="8" t="s">
        <v>1547</v>
      </c>
      <c r="O162" s="8" t="s">
        <v>58</v>
      </c>
    </row>
    <row r="163" spans="1:15" s="9" customFormat="1" ht="65.25" customHeight="1">
      <c r="A163" s="8">
        <v>138</v>
      </c>
      <c r="B163" s="8" t="s">
        <v>1633</v>
      </c>
      <c r="C163" s="8">
        <v>3222430</v>
      </c>
      <c r="D163" s="852" t="s">
        <v>1731</v>
      </c>
      <c r="E163" s="8" t="s">
        <v>1544</v>
      </c>
      <c r="F163" s="8">
        <v>796</v>
      </c>
      <c r="G163" s="602" t="s">
        <v>1615</v>
      </c>
      <c r="H163" s="844">
        <v>2</v>
      </c>
      <c r="I163" s="8">
        <v>75412000000</v>
      </c>
      <c r="J163" s="8" t="s">
        <v>1568</v>
      </c>
      <c r="K163" s="553">
        <v>924</v>
      </c>
      <c r="L163" s="8" t="s">
        <v>1632</v>
      </c>
      <c r="M163" s="8" t="s">
        <v>1609</v>
      </c>
      <c r="N163" s="8" t="s">
        <v>1547</v>
      </c>
      <c r="O163" s="8" t="s">
        <v>58</v>
      </c>
    </row>
    <row r="164" spans="1:15" s="9" customFormat="1" ht="54" customHeight="1">
      <c r="A164" s="8">
        <v>139</v>
      </c>
      <c r="B164" s="8" t="s">
        <v>1633</v>
      </c>
      <c r="C164" s="8">
        <v>3222430</v>
      </c>
      <c r="D164" s="852" t="s">
        <v>1732</v>
      </c>
      <c r="E164" s="8" t="s">
        <v>1544</v>
      </c>
      <c r="F164" s="8">
        <v>796</v>
      </c>
      <c r="G164" s="602" t="s">
        <v>1615</v>
      </c>
      <c r="H164" s="844">
        <v>2</v>
      </c>
      <c r="I164" s="8">
        <v>75412000000</v>
      </c>
      <c r="J164" s="8" t="s">
        <v>1568</v>
      </c>
      <c r="K164" s="553">
        <v>924</v>
      </c>
      <c r="L164" s="8" t="s">
        <v>1632</v>
      </c>
      <c r="M164" s="8" t="s">
        <v>1609</v>
      </c>
      <c r="N164" s="8" t="s">
        <v>1547</v>
      </c>
      <c r="O164" s="8" t="s">
        <v>58</v>
      </c>
    </row>
    <row r="165" spans="1:15" s="9" customFormat="1" ht="58.5" customHeight="1">
      <c r="A165" s="8">
        <v>140</v>
      </c>
      <c r="B165" s="8" t="s">
        <v>1633</v>
      </c>
      <c r="C165" s="8">
        <v>3330220</v>
      </c>
      <c r="D165" s="852" t="s">
        <v>1733</v>
      </c>
      <c r="E165" s="8" t="s">
        <v>1544</v>
      </c>
      <c r="F165" s="8">
        <v>796</v>
      </c>
      <c r="G165" s="602" t="s">
        <v>1615</v>
      </c>
      <c r="H165" s="844">
        <v>2</v>
      </c>
      <c r="I165" s="8">
        <v>75412000000</v>
      </c>
      <c r="J165" s="8" t="s">
        <v>1568</v>
      </c>
      <c r="K165" s="553">
        <v>5008</v>
      </c>
      <c r="L165" s="8" t="s">
        <v>1632</v>
      </c>
      <c r="M165" s="8" t="s">
        <v>1609</v>
      </c>
      <c r="N165" s="8" t="s">
        <v>1547</v>
      </c>
      <c r="O165" s="8" t="s">
        <v>58</v>
      </c>
    </row>
    <row r="166" spans="1:15" s="9" customFormat="1" ht="57" customHeight="1">
      <c r="A166" s="8">
        <v>141</v>
      </c>
      <c r="B166" s="8" t="s">
        <v>1633</v>
      </c>
      <c r="C166" s="8">
        <v>3330220</v>
      </c>
      <c r="D166" s="852" t="s">
        <v>1734</v>
      </c>
      <c r="E166" s="8" t="s">
        <v>1544</v>
      </c>
      <c r="F166" s="8">
        <v>796</v>
      </c>
      <c r="G166" s="602" t="s">
        <v>1615</v>
      </c>
      <c r="H166" s="844">
        <v>2</v>
      </c>
      <c r="I166" s="8">
        <v>75412000000</v>
      </c>
      <c r="J166" s="8" t="s">
        <v>1568</v>
      </c>
      <c r="K166" s="553">
        <v>5008</v>
      </c>
      <c r="L166" s="8" t="s">
        <v>1632</v>
      </c>
      <c r="M166" s="8" t="s">
        <v>1609</v>
      </c>
      <c r="N166" s="8" t="s">
        <v>1547</v>
      </c>
      <c r="O166" s="8" t="s">
        <v>58</v>
      </c>
    </row>
    <row r="167" spans="1:15" s="9" customFormat="1" ht="56.25" customHeight="1">
      <c r="A167" s="8">
        <v>142</v>
      </c>
      <c r="B167" s="8" t="s">
        <v>1633</v>
      </c>
      <c r="C167" s="8">
        <v>3330220</v>
      </c>
      <c r="D167" s="852" t="s">
        <v>1735</v>
      </c>
      <c r="E167" s="8" t="s">
        <v>1544</v>
      </c>
      <c r="F167" s="8">
        <v>796</v>
      </c>
      <c r="G167" s="602" t="s">
        <v>1615</v>
      </c>
      <c r="H167" s="844">
        <v>2</v>
      </c>
      <c r="I167" s="8">
        <v>75412000000</v>
      </c>
      <c r="J167" s="8" t="s">
        <v>1568</v>
      </c>
      <c r="K167" s="553">
        <v>5008</v>
      </c>
      <c r="L167" s="8" t="s">
        <v>1632</v>
      </c>
      <c r="M167" s="8" t="s">
        <v>1609</v>
      </c>
      <c r="N167" s="8" t="s">
        <v>1547</v>
      </c>
      <c r="O167" s="8" t="s">
        <v>58</v>
      </c>
    </row>
    <row r="168" spans="1:15" s="9" customFormat="1" ht="39" customHeight="1">
      <c r="A168" s="8">
        <v>143</v>
      </c>
      <c r="B168" s="8" t="s">
        <v>1633</v>
      </c>
      <c r="C168" s="8">
        <v>3330220</v>
      </c>
      <c r="D168" s="852" t="s">
        <v>1736</v>
      </c>
      <c r="E168" s="8" t="s">
        <v>1544</v>
      </c>
      <c r="F168" s="8">
        <v>796</v>
      </c>
      <c r="G168" s="602" t="s">
        <v>1615</v>
      </c>
      <c r="H168" s="844">
        <v>2</v>
      </c>
      <c r="I168" s="8">
        <v>75412000000</v>
      </c>
      <c r="J168" s="8" t="s">
        <v>1568</v>
      </c>
      <c r="K168" s="553">
        <v>5008</v>
      </c>
      <c r="L168" s="8" t="s">
        <v>1632</v>
      </c>
      <c r="M168" s="8" t="s">
        <v>1609</v>
      </c>
      <c r="N168" s="8" t="s">
        <v>1547</v>
      </c>
      <c r="O168" s="8" t="s">
        <v>58</v>
      </c>
    </row>
    <row r="169" spans="1:15" s="9" customFormat="1" ht="41.25" customHeight="1">
      <c r="A169" s="8">
        <v>144</v>
      </c>
      <c r="B169" s="8" t="s">
        <v>1633</v>
      </c>
      <c r="C169" s="8">
        <v>3330220</v>
      </c>
      <c r="D169" s="852" t="s">
        <v>1737</v>
      </c>
      <c r="E169" s="8" t="s">
        <v>1544</v>
      </c>
      <c r="F169" s="8">
        <v>796</v>
      </c>
      <c r="G169" s="602" t="s">
        <v>1615</v>
      </c>
      <c r="H169" s="844">
        <v>2</v>
      </c>
      <c r="I169" s="8">
        <v>75412000000</v>
      </c>
      <c r="J169" s="8" t="s">
        <v>1568</v>
      </c>
      <c r="K169" s="553">
        <v>5008</v>
      </c>
      <c r="L169" s="8" t="s">
        <v>1632</v>
      </c>
      <c r="M169" s="8" t="s">
        <v>1609</v>
      </c>
      <c r="N169" s="8" t="s">
        <v>1547</v>
      </c>
      <c r="O169" s="8" t="s">
        <v>58</v>
      </c>
    </row>
    <row r="170" spans="1:15" s="9" customFormat="1" ht="41.25" customHeight="1">
      <c r="A170" s="8">
        <v>145</v>
      </c>
      <c r="B170" s="8" t="s">
        <v>1633</v>
      </c>
      <c r="C170" s="8">
        <v>3330220</v>
      </c>
      <c r="D170" s="852" t="s">
        <v>1738</v>
      </c>
      <c r="E170" s="8" t="s">
        <v>1544</v>
      </c>
      <c r="F170" s="8">
        <v>796</v>
      </c>
      <c r="G170" s="602" t="s">
        <v>1615</v>
      </c>
      <c r="H170" s="844">
        <v>2</v>
      </c>
      <c r="I170" s="8">
        <v>75412000000</v>
      </c>
      <c r="J170" s="8" t="s">
        <v>1568</v>
      </c>
      <c r="K170" s="553">
        <v>5008</v>
      </c>
      <c r="L170" s="8" t="s">
        <v>1632</v>
      </c>
      <c r="M170" s="8" t="s">
        <v>1609</v>
      </c>
      <c r="N170" s="8" t="s">
        <v>1547</v>
      </c>
      <c r="O170" s="8" t="s">
        <v>58</v>
      </c>
    </row>
    <row r="171" spans="1:15" s="9" customFormat="1" ht="51" customHeight="1">
      <c r="A171" s="8">
        <v>146</v>
      </c>
      <c r="B171" s="8" t="s">
        <v>1633</v>
      </c>
      <c r="C171" s="8">
        <v>3330220</v>
      </c>
      <c r="D171" s="852" t="s">
        <v>1739</v>
      </c>
      <c r="E171" s="8" t="s">
        <v>1544</v>
      </c>
      <c r="F171" s="8">
        <v>796</v>
      </c>
      <c r="G171" s="602" t="s">
        <v>1615</v>
      </c>
      <c r="H171" s="844">
        <v>2</v>
      </c>
      <c r="I171" s="8">
        <v>75412000000</v>
      </c>
      <c r="J171" s="8" t="s">
        <v>1568</v>
      </c>
      <c r="K171" s="553">
        <v>5008</v>
      </c>
      <c r="L171" s="8" t="s">
        <v>1632</v>
      </c>
      <c r="M171" s="8" t="s">
        <v>1609</v>
      </c>
      <c r="N171" s="8" t="s">
        <v>1547</v>
      </c>
      <c r="O171" s="8" t="s">
        <v>58</v>
      </c>
    </row>
    <row r="172" spans="1:15" s="9" customFormat="1" ht="55.5" customHeight="1">
      <c r="A172" s="8">
        <v>147</v>
      </c>
      <c r="B172" s="8" t="s">
        <v>1633</v>
      </c>
      <c r="C172" s="8">
        <v>3330220</v>
      </c>
      <c r="D172" s="852" t="s">
        <v>1740</v>
      </c>
      <c r="E172" s="8" t="s">
        <v>1544</v>
      </c>
      <c r="F172" s="8">
        <v>796</v>
      </c>
      <c r="G172" s="602" t="s">
        <v>1615</v>
      </c>
      <c r="H172" s="844">
        <v>2</v>
      </c>
      <c r="I172" s="8">
        <v>75412000000</v>
      </c>
      <c r="J172" s="8" t="s">
        <v>1568</v>
      </c>
      <c r="K172" s="553">
        <v>5008</v>
      </c>
      <c r="L172" s="8" t="s">
        <v>1632</v>
      </c>
      <c r="M172" s="8" t="s">
        <v>1609</v>
      </c>
      <c r="N172" s="8" t="s">
        <v>1547</v>
      </c>
      <c r="O172" s="8" t="s">
        <v>58</v>
      </c>
    </row>
    <row r="173" spans="1:15" s="9" customFormat="1" ht="38.25" customHeight="1">
      <c r="A173" s="8">
        <v>148</v>
      </c>
      <c r="B173" s="8" t="s">
        <v>1581</v>
      </c>
      <c r="C173" s="8">
        <v>2423960</v>
      </c>
      <c r="D173" s="846" t="s">
        <v>1741</v>
      </c>
      <c r="E173" s="8" t="s">
        <v>1544</v>
      </c>
      <c r="F173" s="8">
        <v>796</v>
      </c>
      <c r="G173" s="847" t="s">
        <v>37</v>
      </c>
      <c r="H173" s="844">
        <v>11</v>
      </c>
      <c r="I173" s="8">
        <v>75412000000</v>
      </c>
      <c r="J173" s="8" t="s">
        <v>1568</v>
      </c>
      <c r="K173" s="553">
        <v>10254</v>
      </c>
      <c r="L173" s="556" t="s">
        <v>1570</v>
      </c>
      <c r="M173" s="556" t="s">
        <v>1609</v>
      </c>
      <c r="N173" s="8" t="s">
        <v>1547</v>
      </c>
      <c r="O173" s="8" t="s">
        <v>58</v>
      </c>
    </row>
    <row r="174" spans="1:15" s="9" customFormat="1" ht="38.25" customHeight="1">
      <c r="A174" s="8">
        <v>149</v>
      </c>
      <c r="B174" s="8" t="s">
        <v>1581</v>
      </c>
      <c r="C174" s="8">
        <v>2423960</v>
      </c>
      <c r="D174" s="845" t="s">
        <v>1742</v>
      </c>
      <c r="E174" s="8" t="s">
        <v>1544</v>
      </c>
      <c r="F174" s="8">
        <v>796</v>
      </c>
      <c r="G174" s="847" t="s">
        <v>37</v>
      </c>
      <c r="H174" s="844">
        <v>1</v>
      </c>
      <c r="I174" s="8">
        <v>75412000000</v>
      </c>
      <c r="J174" s="8" t="s">
        <v>1568</v>
      </c>
      <c r="K174" s="553">
        <v>847</v>
      </c>
      <c r="L174" s="556" t="s">
        <v>1570</v>
      </c>
      <c r="M174" s="556" t="s">
        <v>1609</v>
      </c>
      <c r="N174" s="8" t="s">
        <v>1547</v>
      </c>
      <c r="O174" s="8" t="s">
        <v>58</v>
      </c>
    </row>
    <row r="175" spans="1:15" s="9" customFormat="1" ht="38.25" customHeight="1">
      <c r="A175" s="8">
        <v>150</v>
      </c>
      <c r="B175" s="8" t="s">
        <v>1581</v>
      </c>
      <c r="C175" s="8">
        <v>2423960</v>
      </c>
      <c r="D175" s="845" t="s">
        <v>1743</v>
      </c>
      <c r="E175" s="8" t="s">
        <v>1544</v>
      </c>
      <c r="F175" s="8">
        <v>796</v>
      </c>
      <c r="G175" s="847" t="s">
        <v>37</v>
      </c>
      <c r="H175" s="844">
        <v>1</v>
      </c>
      <c r="I175" s="8">
        <v>75412000000</v>
      </c>
      <c r="J175" s="8" t="s">
        <v>1568</v>
      </c>
      <c r="K175" s="553">
        <v>762</v>
      </c>
      <c r="L175" s="556" t="s">
        <v>1570</v>
      </c>
      <c r="M175" s="556" t="s">
        <v>1609</v>
      </c>
      <c r="N175" s="8" t="s">
        <v>1547</v>
      </c>
      <c r="O175" s="8" t="s">
        <v>58</v>
      </c>
    </row>
    <row r="176" spans="1:15" s="9" customFormat="1" ht="24.75" customHeight="1">
      <c r="A176" s="8">
        <v>151</v>
      </c>
      <c r="B176" s="8">
        <v>93.01</v>
      </c>
      <c r="C176" s="8">
        <v>9311101</v>
      </c>
      <c r="D176" s="857" t="s">
        <v>1744</v>
      </c>
      <c r="E176" s="8" t="s">
        <v>1544</v>
      </c>
      <c r="F176" s="8">
        <v>163</v>
      </c>
      <c r="G176" s="858" t="s">
        <v>41</v>
      </c>
      <c r="H176" s="854">
        <v>176</v>
      </c>
      <c r="I176" s="8">
        <v>75412000000</v>
      </c>
      <c r="J176" s="8" t="s">
        <v>1568</v>
      </c>
      <c r="K176" s="553">
        <v>7838</v>
      </c>
      <c r="L176" s="556" t="s">
        <v>1546</v>
      </c>
      <c r="M176" s="556" t="s">
        <v>1569</v>
      </c>
      <c r="N176" s="8" t="s">
        <v>1547</v>
      </c>
      <c r="O176" s="8" t="s">
        <v>58</v>
      </c>
    </row>
    <row r="177" spans="1:15" s="9" customFormat="1" ht="69.75" customHeight="1">
      <c r="A177" s="8">
        <v>152</v>
      </c>
      <c r="B177" s="8" t="s">
        <v>1563</v>
      </c>
      <c r="C177" s="8">
        <v>3321100</v>
      </c>
      <c r="D177" s="852" t="s">
        <v>1745</v>
      </c>
      <c r="E177" s="8" t="s">
        <v>1544</v>
      </c>
      <c r="F177" s="8">
        <v>796</v>
      </c>
      <c r="G177" s="8" t="s">
        <v>1615</v>
      </c>
      <c r="H177" s="8">
        <v>1</v>
      </c>
      <c r="I177" s="8">
        <v>75412000000</v>
      </c>
      <c r="J177" s="8" t="s">
        <v>1568</v>
      </c>
      <c r="K177" s="518">
        <v>93000</v>
      </c>
      <c r="L177" s="556" t="s">
        <v>1746</v>
      </c>
      <c r="M177" s="556">
        <v>41487</v>
      </c>
      <c r="N177" s="8" t="s">
        <v>1547</v>
      </c>
      <c r="O177" s="8" t="s">
        <v>58</v>
      </c>
    </row>
    <row r="178" spans="1:15" s="9" customFormat="1" ht="27.75" customHeight="1">
      <c r="A178" s="8">
        <v>153</v>
      </c>
      <c r="B178" s="8" t="s">
        <v>1581</v>
      </c>
      <c r="C178" s="8">
        <v>8519090</v>
      </c>
      <c r="D178" s="845" t="s">
        <v>1747</v>
      </c>
      <c r="E178" s="8" t="s">
        <v>125</v>
      </c>
      <c r="F178" s="8">
        <v>729</v>
      </c>
      <c r="G178" s="847" t="s">
        <v>51</v>
      </c>
      <c r="H178" s="844">
        <v>50</v>
      </c>
      <c r="I178" s="8">
        <v>75412000000</v>
      </c>
      <c r="J178" s="8" t="s">
        <v>1568</v>
      </c>
      <c r="K178" s="518">
        <v>72881.595000000001</v>
      </c>
      <c r="L178" s="556" t="s">
        <v>645</v>
      </c>
      <c r="M178" s="556" t="s">
        <v>1748</v>
      </c>
      <c r="N178" s="8" t="s">
        <v>1547</v>
      </c>
      <c r="O178" s="8" t="s">
        <v>58</v>
      </c>
    </row>
    <row r="179" spans="1:15" s="9" customFormat="1" ht="30" customHeight="1">
      <c r="A179" s="8">
        <v>154</v>
      </c>
      <c r="B179" s="8">
        <v>18.21</v>
      </c>
      <c r="C179" s="8">
        <v>1816190</v>
      </c>
      <c r="D179" s="846" t="s">
        <v>1749</v>
      </c>
      <c r="E179" s="8" t="s">
        <v>1544</v>
      </c>
      <c r="F179" s="8">
        <v>796</v>
      </c>
      <c r="G179" s="602" t="s">
        <v>46</v>
      </c>
      <c r="H179" s="844">
        <v>21</v>
      </c>
      <c r="I179" s="8">
        <v>75412000000</v>
      </c>
      <c r="J179" s="8" t="s">
        <v>1568</v>
      </c>
      <c r="K179" s="518">
        <v>37269</v>
      </c>
      <c r="L179" s="556" t="s">
        <v>645</v>
      </c>
      <c r="M179" s="556" t="s">
        <v>1748</v>
      </c>
      <c r="N179" s="8" t="s">
        <v>1547</v>
      </c>
      <c r="O179" s="8" t="s">
        <v>58</v>
      </c>
    </row>
    <row r="180" spans="1:15" s="9" customFormat="1" ht="28.5" customHeight="1">
      <c r="A180" s="8">
        <v>155</v>
      </c>
      <c r="B180" s="8" t="s">
        <v>1750</v>
      </c>
      <c r="C180" s="8">
        <v>1816160</v>
      </c>
      <c r="D180" s="845" t="s">
        <v>1751</v>
      </c>
      <c r="E180" s="8" t="s">
        <v>1544</v>
      </c>
      <c r="F180" s="8">
        <v>796</v>
      </c>
      <c r="G180" s="602" t="s">
        <v>46</v>
      </c>
      <c r="H180" s="844">
        <v>64</v>
      </c>
      <c r="I180" s="8">
        <v>75412000000</v>
      </c>
      <c r="J180" s="8" t="s">
        <v>1568</v>
      </c>
      <c r="K180" s="518">
        <v>44202</v>
      </c>
      <c r="L180" s="556" t="s">
        <v>645</v>
      </c>
      <c r="M180" s="556" t="s">
        <v>1748</v>
      </c>
      <c r="N180" s="8" t="s">
        <v>1547</v>
      </c>
      <c r="O180" s="8" t="s">
        <v>58</v>
      </c>
    </row>
    <row r="181" spans="1:15" s="9" customFormat="1" ht="29.25" customHeight="1">
      <c r="A181" s="8">
        <v>156</v>
      </c>
      <c r="B181" s="8">
        <v>19.03</v>
      </c>
      <c r="C181" s="8">
        <v>1929040</v>
      </c>
      <c r="D181" s="845" t="s">
        <v>1752</v>
      </c>
      <c r="E181" s="8" t="s">
        <v>1544</v>
      </c>
      <c r="F181" s="8">
        <v>715</v>
      </c>
      <c r="G181" s="602" t="s">
        <v>1753</v>
      </c>
      <c r="H181" s="844">
        <v>64</v>
      </c>
      <c r="I181" s="8">
        <v>75412000000</v>
      </c>
      <c r="J181" s="8" t="s">
        <v>1568</v>
      </c>
      <c r="K181" s="518">
        <v>48345</v>
      </c>
      <c r="L181" s="556" t="s">
        <v>645</v>
      </c>
      <c r="M181" s="556" t="s">
        <v>1748</v>
      </c>
      <c r="N181" s="8" t="s">
        <v>1547</v>
      </c>
      <c r="O181" s="8" t="s">
        <v>58</v>
      </c>
    </row>
    <row r="182" spans="1:15" s="9" customFormat="1" ht="27.75" customHeight="1">
      <c r="A182" s="8">
        <v>157</v>
      </c>
      <c r="B182" s="8">
        <v>19.03</v>
      </c>
      <c r="C182" s="8">
        <v>1921131</v>
      </c>
      <c r="D182" s="845" t="s">
        <v>1754</v>
      </c>
      <c r="E182" s="8" t="s">
        <v>1544</v>
      </c>
      <c r="F182" s="8">
        <v>715</v>
      </c>
      <c r="G182" s="602" t="s">
        <v>1753</v>
      </c>
      <c r="H182" s="844">
        <v>2</v>
      </c>
      <c r="I182" s="8">
        <v>75412000000</v>
      </c>
      <c r="J182" s="8" t="s">
        <v>1568</v>
      </c>
      <c r="K182" s="518">
        <v>1261</v>
      </c>
      <c r="L182" s="556" t="s">
        <v>645</v>
      </c>
      <c r="M182" s="556" t="s">
        <v>1748</v>
      </c>
      <c r="N182" s="8" t="s">
        <v>1547</v>
      </c>
      <c r="O182" s="8" t="s">
        <v>58</v>
      </c>
    </row>
    <row r="183" spans="1:15" s="9" customFormat="1" ht="34.5" customHeight="1">
      <c r="A183" s="8">
        <v>158</v>
      </c>
      <c r="B183" s="8">
        <v>40987</v>
      </c>
      <c r="C183" s="8">
        <v>1929541</v>
      </c>
      <c r="D183" s="845" t="s">
        <v>1755</v>
      </c>
      <c r="E183" s="8" t="s">
        <v>1544</v>
      </c>
      <c r="F183" s="8">
        <v>715</v>
      </c>
      <c r="G183" s="602" t="s">
        <v>1753</v>
      </c>
      <c r="H183" s="844">
        <v>12</v>
      </c>
      <c r="I183" s="8">
        <v>75412000000</v>
      </c>
      <c r="J183" s="8" t="s">
        <v>1568</v>
      </c>
      <c r="K183" s="518">
        <v>8313</v>
      </c>
      <c r="L183" s="556" t="s">
        <v>645</v>
      </c>
      <c r="M183" s="556" t="s">
        <v>1748</v>
      </c>
      <c r="N183" s="8" t="s">
        <v>1547</v>
      </c>
      <c r="O183" s="8" t="s">
        <v>58</v>
      </c>
    </row>
    <row r="184" spans="1:15" s="9" customFormat="1" ht="24" customHeight="1">
      <c r="A184" s="8">
        <v>159</v>
      </c>
      <c r="B184" s="8" t="s">
        <v>1750</v>
      </c>
      <c r="C184" s="8">
        <v>1816611</v>
      </c>
      <c r="D184" s="845" t="s">
        <v>1756</v>
      </c>
      <c r="E184" s="8" t="s">
        <v>1544</v>
      </c>
      <c r="F184" s="8">
        <v>796</v>
      </c>
      <c r="G184" s="602" t="s">
        <v>46</v>
      </c>
      <c r="H184" s="844">
        <v>20</v>
      </c>
      <c r="I184" s="8">
        <v>75412000000</v>
      </c>
      <c r="J184" s="8" t="s">
        <v>1568</v>
      </c>
      <c r="K184" s="518">
        <v>909.8</v>
      </c>
      <c r="L184" s="556" t="s">
        <v>645</v>
      </c>
      <c r="M184" s="556" t="s">
        <v>1748</v>
      </c>
      <c r="N184" s="8" t="s">
        <v>1547</v>
      </c>
      <c r="O184" s="8" t="s">
        <v>58</v>
      </c>
    </row>
    <row r="185" spans="1:15" s="9" customFormat="1" ht="25.5" customHeight="1">
      <c r="A185" s="8">
        <v>160</v>
      </c>
      <c r="B185" s="8" t="s">
        <v>1750</v>
      </c>
      <c r="C185" s="8">
        <v>1816500</v>
      </c>
      <c r="D185" s="845" t="s">
        <v>1757</v>
      </c>
      <c r="E185" s="8" t="s">
        <v>1544</v>
      </c>
      <c r="F185" s="8">
        <v>796</v>
      </c>
      <c r="G185" s="602" t="s">
        <v>1753</v>
      </c>
      <c r="H185" s="844">
        <v>132</v>
      </c>
      <c r="I185" s="8">
        <v>75412000000</v>
      </c>
      <c r="J185" s="8" t="s">
        <v>1568</v>
      </c>
      <c r="K185" s="518">
        <v>3985</v>
      </c>
      <c r="L185" s="556" t="s">
        <v>645</v>
      </c>
      <c r="M185" s="556" t="s">
        <v>1748</v>
      </c>
      <c r="N185" s="8" t="s">
        <v>1547</v>
      </c>
      <c r="O185" s="8" t="s">
        <v>58</v>
      </c>
    </row>
    <row r="186" spans="1:15" s="9" customFormat="1" ht="24" customHeight="1">
      <c r="A186" s="8">
        <v>161</v>
      </c>
      <c r="B186" s="8" t="s">
        <v>1750</v>
      </c>
      <c r="C186" s="8">
        <v>1816500</v>
      </c>
      <c r="D186" s="845" t="s">
        <v>1758</v>
      </c>
      <c r="E186" s="8" t="s">
        <v>1544</v>
      </c>
      <c r="F186" s="8">
        <v>715</v>
      </c>
      <c r="G186" s="602" t="s">
        <v>1753</v>
      </c>
      <c r="H186" s="844">
        <v>612</v>
      </c>
      <c r="I186" s="8">
        <v>75412000000</v>
      </c>
      <c r="J186" s="8" t="s">
        <v>1568</v>
      </c>
      <c r="K186" s="518">
        <v>4400</v>
      </c>
      <c r="L186" s="556" t="s">
        <v>645</v>
      </c>
      <c r="M186" s="556" t="s">
        <v>1748</v>
      </c>
      <c r="N186" s="8" t="s">
        <v>1547</v>
      </c>
      <c r="O186" s="8" t="s">
        <v>58</v>
      </c>
    </row>
    <row r="187" spans="1:15" s="9" customFormat="1" ht="38.25" customHeight="1">
      <c r="A187" s="8">
        <v>162</v>
      </c>
      <c r="B187" s="8" t="s">
        <v>1750</v>
      </c>
      <c r="C187" s="8">
        <v>1816540</v>
      </c>
      <c r="D187" s="845" t="s">
        <v>1759</v>
      </c>
      <c r="E187" s="8" t="s">
        <v>1544</v>
      </c>
      <c r="F187" s="8">
        <v>715</v>
      </c>
      <c r="G187" s="602" t="s">
        <v>1753</v>
      </c>
      <c r="H187" s="844">
        <v>57</v>
      </c>
      <c r="I187" s="8">
        <v>75412000000</v>
      </c>
      <c r="J187" s="8" t="s">
        <v>1568</v>
      </c>
      <c r="K187" s="518">
        <v>7425</v>
      </c>
      <c r="L187" s="556" t="s">
        <v>645</v>
      </c>
      <c r="M187" s="556" t="s">
        <v>1748</v>
      </c>
      <c r="N187" s="8" t="s">
        <v>1547</v>
      </c>
      <c r="O187" s="8" t="s">
        <v>58</v>
      </c>
    </row>
    <row r="188" spans="1:15" s="9" customFormat="1" ht="65.25" customHeight="1">
      <c r="A188" s="8">
        <v>163</v>
      </c>
      <c r="B188" s="8" t="s">
        <v>1750</v>
      </c>
      <c r="C188" s="8">
        <v>1819341</v>
      </c>
      <c r="D188" s="846" t="s">
        <v>1760</v>
      </c>
      <c r="E188" s="8" t="s">
        <v>1544</v>
      </c>
      <c r="F188" s="8">
        <v>796</v>
      </c>
      <c r="G188" s="858" t="s">
        <v>46</v>
      </c>
      <c r="H188" s="854">
        <v>8</v>
      </c>
      <c r="I188" s="8">
        <v>75412000000</v>
      </c>
      <c r="J188" s="8" t="s">
        <v>1568</v>
      </c>
      <c r="K188" s="518">
        <v>54440</v>
      </c>
      <c r="L188" s="556" t="s">
        <v>645</v>
      </c>
      <c r="M188" s="556" t="s">
        <v>1748</v>
      </c>
      <c r="N188" s="8" t="s">
        <v>1547</v>
      </c>
      <c r="O188" s="8" t="s">
        <v>58</v>
      </c>
    </row>
    <row r="189" spans="1:15" s="9" customFormat="1" ht="56.25" customHeight="1">
      <c r="A189" s="8">
        <v>164</v>
      </c>
      <c r="B189" s="8" t="s">
        <v>1750</v>
      </c>
      <c r="C189" s="8">
        <v>1812451</v>
      </c>
      <c r="D189" s="845" t="s">
        <v>1761</v>
      </c>
      <c r="E189" s="8" t="s">
        <v>1544</v>
      </c>
      <c r="F189" s="8">
        <v>796</v>
      </c>
      <c r="G189" s="602" t="s">
        <v>46</v>
      </c>
      <c r="H189" s="854">
        <v>8</v>
      </c>
      <c r="I189" s="8">
        <v>75412000000</v>
      </c>
      <c r="J189" s="8" t="s">
        <v>1568</v>
      </c>
      <c r="K189" s="518">
        <v>32616</v>
      </c>
      <c r="L189" s="556" t="s">
        <v>645</v>
      </c>
      <c r="M189" s="556" t="s">
        <v>1748</v>
      </c>
      <c r="N189" s="8" t="s">
        <v>1547</v>
      </c>
      <c r="O189" s="8" t="s">
        <v>58</v>
      </c>
    </row>
    <row r="190" spans="1:15" s="9" customFormat="1" ht="72" customHeight="1">
      <c r="A190" s="8">
        <v>165</v>
      </c>
      <c r="B190" s="8" t="s">
        <v>1750</v>
      </c>
      <c r="C190" s="8">
        <v>1816191</v>
      </c>
      <c r="D190" s="842" t="s">
        <v>1762</v>
      </c>
      <c r="E190" s="8" t="s">
        <v>1544</v>
      </c>
      <c r="F190" s="8">
        <v>796</v>
      </c>
      <c r="G190" s="602" t="s">
        <v>46</v>
      </c>
      <c r="H190" s="844">
        <v>8</v>
      </c>
      <c r="I190" s="8">
        <v>75412000000</v>
      </c>
      <c r="J190" s="8" t="s">
        <v>1568</v>
      </c>
      <c r="K190" s="518">
        <v>113304</v>
      </c>
      <c r="L190" s="556" t="s">
        <v>645</v>
      </c>
      <c r="M190" s="556" t="s">
        <v>1748</v>
      </c>
      <c r="N190" s="8" t="s">
        <v>1547</v>
      </c>
      <c r="O190" s="8" t="s">
        <v>58</v>
      </c>
    </row>
    <row r="191" spans="1:15" s="9" customFormat="1" ht="44.25" customHeight="1">
      <c r="A191" s="8">
        <v>166</v>
      </c>
      <c r="B191" s="8" t="s">
        <v>1750</v>
      </c>
      <c r="C191" s="8">
        <v>1816431</v>
      </c>
      <c r="D191" s="842" t="s">
        <v>1763</v>
      </c>
      <c r="E191" s="8" t="s">
        <v>1544</v>
      </c>
      <c r="F191" s="8">
        <v>796</v>
      </c>
      <c r="G191" s="602" t="s">
        <v>46</v>
      </c>
      <c r="H191" s="844">
        <v>74</v>
      </c>
      <c r="I191" s="8">
        <v>75412000000</v>
      </c>
      <c r="J191" s="8" t="s">
        <v>1568</v>
      </c>
      <c r="K191" s="518">
        <v>28860</v>
      </c>
      <c r="L191" s="556" t="s">
        <v>645</v>
      </c>
      <c r="M191" s="556" t="s">
        <v>1748</v>
      </c>
      <c r="N191" s="8" t="s">
        <v>1547</v>
      </c>
      <c r="O191" s="8" t="s">
        <v>58</v>
      </c>
    </row>
    <row r="192" spans="1:15" s="9" customFormat="1" ht="65.25" customHeight="1">
      <c r="A192" s="8">
        <v>167</v>
      </c>
      <c r="B192" s="8">
        <v>19.03</v>
      </c>
      <c r="C192" s="8">
        <v>1929000</v>
      </c>
      <c r="D192" s="842" t="s">
        <v>1764</v>
      </c>
      <c r="E192" s="8" t="s">
        <v>1544</v>
      </c>
      <c r="F192" s="8">
        <v>796</v>
      </c>
      <c r="G192" s="602" t="s">
        <v>46</v>
      </c>
      <c r="H192" s="844">
        <v>2</v>
      </c>
      <c r="I192" s="8">
        <v>75412000000</v>
      </c>
      <c r="J192" s="8" t="s">
        <v>1568</v>
      </c>
      <c r="K192" s="518">
        <v>3372</v>
      </c>
      <c r="L192" s="556" t="s">
        <v>645</v>
      </c>
      <c r="M192" s="556" t="s">
        <v>1748</v>
      </c>
      <c r="N192" s="8" t="s">
        <v>1547</v>
      </c>
      <c r="O192" s="8" t="s">
        <v>58</v>
      </c>
    </row>
    <row r="193" spans="1:15" s="9" customFormat="1" ht="44.25" customHeight="1">
      <c r="A193" s="8">
        <v>168</v>
      </c>
      <c r="B193" s="581" t="s">
        <v>1750</v>
      </c>
      <c r="C193" s="8">
        <v>1816460</v>
      </c>
      <c r="D193" s="842" t="s">
        <v>1765</v>
      </c>
      <c r="E193" s="8" t="s">
        <v>1544</v>
      </c>
      <c r="F193" s="8">
        <v>796</v>
      </c>
      <c r="G193" s="602" t="s">
        <v>46</v>
      </c>
      <c r="H193" s="844">
        <v>8</v>
      </c>
      <c r="I193" s="8">
        <v>75412000000</v>
      </c>
      <c r="J193" s="8" t="s">
        <v>1568</v>
      </c>
      <c r="K193" s="518">
        <v>28480</v>
      </c>
      <c r="L193" s="556" t="s">
        <v>645</v>
      </c>
      <c r="M193" s="556" t="s">
        <v>1748</v>
      </c>
      <c r="N193" s="8" t="s">
        <v>1547</v>
      </c>
      <c r="O193" s="8" t="s">
        <v>58</v>
      </c>
    </row>
    <row r="194" spans="1:15" s="9" customFormat="1" ht="95.25" customHeight="1">
      <c r="A194" s="8">
        <v>169</v>
      </c>
      <c r="B194" s="581">
        <v>19.03</v>
      </c>
      <c r="C194" s="8">
        <v>1929607</v>
      </c>
      <c r="D194" s="842" t="s">
        <v>1766</v>
      </c>
      <c r="E194" s="8" t="s">
        <v>1544</v>
      </c>
      <c r="F194" s="8">
        <v>796</v>
      </c>
      <c r="G194" s="602" t="s">
        <v>46</v>
      </c>
      <c r="H194" s="844">
        <v>2</v>
      </c>
      <c r="I194" s="8">
        <v>75412000000</v>
      </c>
      <c r="J194" s="8" t="s">
        <v>1568</v>
      </c>
      <c r="K194" s="518">
        <v>5654</v>
      </c>
      <c r="L194" s="556" t="s">
        <v>645</v>
      </c>
      <c r="M194" s="556" t="s">
        <v>1748</v>
      </c>
      <c r="N194" s="8" t="s">
        <v>1547</v>
      </c>
      <c r="O194" s="8" t="s">
        <v>58</v>
      </c>
    </row>
    <row r="195" spans="1:15" s="9" customFormat="1" ht="95.25" customHeight="1">
      <c r="A195" s="8">
        <v>170</v>
      </c>
      <c r="B195" s="8" t="s">
        <v>1750</v>
      </c>
      <c r="C195" s="8">
        <v>1816161</v>
      </c>
      <c r="D195" s="842" t="s">
        <v>1767</v>
      </c>
      <c r="E195" s="8" t="s">
        <v>1544</v>
      </c>
      <c r="F195" s="8">
        <v>796</v>
      </c>
      <c r="G195" s="602" t="s">
        <v>46</v>
      </c>
      <c r="H195" s="844">
        <v>8</v>
      </c>
      <c r="I195" s="8">
        <v>75412000000</v>
      </c>
      <c r="J195" s="8" t="s">
        <v>1568</v>
      </c>
      <c r="K195" s="518">
        <v>74352</v>
      </c>
      <c r="L195" s="556" t="s">
        <v>645</v>
      </c>
      <c r="M195" s="556" t="s">
        <v>1748</v>
      </c>
      <c r="N195" s="8" t="s">
        <v>1547</v>
      </c>
      <c r="O195" s="8" t="s">
        <v>58</v>
      </c>
    </row>
    <row r="196" spans="1:15" s="9" customFormat="1" ht="90.75" customHeight="1">
      <c r="A196" s="8">
        <v>171</v>
      </c>
      <c r="B196" s="8">
        <v>93.05</v>
      </c>
      <c r="C196" s="8">
        <v>7423050</v>
      </c>
      <c r="D196" s="845" t="s">
        <v>1768</v>
      </c>
      <c r="E196" s="8" t="s">
        <v>125</v>
      </c>
      <c r="F196" s="8" t="s">
        <v>1579</v>
      </c>
      <c r="G196" s="602" t="s">
        <v>1769</v>
      </c>
      <c r="H196" s="8">
        <v>4</v>
      </c>
      <c r="I196" s="8">
        <v>75412000000</v>
      </c>
      <c r="J196" s="8" t="s">
        <v>1568</v>
      </c>
      <c r="K196" s="518">
        <v>1909.4147599999999</v>
      </c>
      <c r="L196" s="556" t="s">
        <v>645</v>
      </c>
      <c r="M196" s="556" t="s">
        <v>1748</v>
      </c>
      <c r="N196" s="8" t="s">
        <v>1547</v>
      </c>
      <c r="O196" s="8" t="s">
        <v>58</v>
      </c>
    </row>
    <row r="197" spans="1:15" s="9" customFormat="1" ht="24.75" customHeight="1">
      <c r="A197" s="8">
        <v>172</v>
      </c>
      <c r="B197" s="8" t="s">
        <v>1770</v>
      </c>
      <c r="C197" s="8">
        <v>2424831</v>
      </c>
      <c r="D197" s="859" t="s">
        <v>1771</v>
      </c>
      <c r="E197" s="8" t="s">
        <v>1544</v>
      </c>
      <c r="F197" s="8">
        <v>163</v>
      </c>
      <c r="G197" s="602" t="s">
        <v>41</v>
      </c>
      <c r="H197" s="844">
        <f>19.9*7</f>
        <v>139.29999999999998</v>
      </c>
      <c r="I197" s="8">
        <v>75412000000</v>
      </c>
      <c r="J197" s="8" t="s">
        <v>1568</v>
      </c>
      <c r="K197" s="518">
        <v>9916.27</v>
      </c>
      <c r="L197" s="556" t="s">
        <v>645</v>
      </c>
      <c r="M197" s="556" t="s">
        <v>1748</v>
      </c>
      <c r="N197" s="8" t="s">
        <v>1547</v>
      </c>
      <c r="O197" s="8" t="s">
        <v>58</v>
      </c>
    </row>
    <row r="198" spans="1:15" s="9" customFormat="1" ht="41.25" customHeight="1">
      <c r="A198" s="8">
        <v>173</v>
      </c>
      <c r="B198" s="8" t="s">
        <v>1772</v>
      </c>
      <c r="C198" s="8">
        <v>2944201</v>
      </c>
      <c r="D198" s="860" t="s">
        <v>1773</v>
      </c>
      <c r="E198" s="8" t="s">
        <v>1544</v>
      </c>
      <c r="F198" s="8">
        <v>796</v>
      </c>
      <c r="G198" s="602" t="s">
        <v>46</v>
      </c>
      <c r="H198" s="844">
        <v>8</v>
      </c>
      <c r="I198" s="8">
        <v>75412000000</v>
      </c>
      <c r="J198" s="8" t="s">
        <v>1568</v>
      </c>
      <c r="K198" s="518">
        <v>6413</v>
      </c>
      <c r="L198" s="556" t="s">
        <v>1746</v>
      </c>
      <c r="M198" s="556" t="s">
        <v>616</v>
      </c>
      <c r="N198" s="8" t="s">
        <v>1547</v>
      </c>
      <c r="O198" s="8" t="s">
        <v>58</v>
      </c>
    </row>
    <row r="199" spans="1:15" s="9" customFormat="1" ht="43.5" customHeight="1">
      <c r="A199" s="8">
        <v>174</v>
      </c>
      <c r="B199" s="8" t="s">
        <v>1772</v>
      </c>
      <c r="C199" s="8">
        <v>2944201</v>
      </c>
      <c r="D199" s="861" t="s">
        <v>1774</v>
      </c>
      <c r="E199" s="8" t="s">
        <v>1544</v>
      </c>
      <c r="F199" s="8">
        <v>796</v>
      </c>
      <c r="G199" s="602" t="s">
        <v>46</v>
      </c>
      <c r="H199" s="844">
        <v>8</v>
      </c>
      <c r="I199" s="8">
        <v>75412000000</v>
      </c>
      <c r="J199" s="8" t="s">
        <v>1568</v>
      </c>
      <c r="K199" s="518">
        <v>9121</v>
      </c>
      <c r="L199" s="556" t="s">
        <v>1746</v>
      </c>
      <c r="M199" s="556" t="s">
        <v>616</v>
      </c>
      <c r="N199" s="8" t="s">
        <v>1547</v>
      </c>
      <c r="O199" s="8" t="s">
        <v>58</v>
      </c>
    </row>
    <row r="200" spans="1:15" s="9" customFormat="1" ht="39" customHeight="1">
      <c r="A200" s="8">
        <v>175</v>
      </c>
      <c r="B200" s="8" t="s">
        <v>1772</v>
      </c>
      <c r="C200" s="8">
        <v>2944201</v>
      </c>
      <c r="D200" s="861" t="s">
        <v>1775</v>
      </c>
      <c r="E200" s="8" t="s">
        <v>1544</v>
      </c>
      <c r="F200" s="8">
        <v>796</v>
      </c>
      <c r="G200" s="602" t="s">
        <v>46</v>
      </c>
      <c r="H200" s="844">
        <v>7</v>
      </c>
      <c r="I200" s="8">
        <v>75412000000</v>
      </c>
      <c r="J200" s="8" t="s">
        <v>1568</v>
      </c>
      <c r="K200" s="518">
        <v>12220</v>
      </c>
      <c r="L200" s="556" t="s">
        <v>1746</v>
      </c>
      <c r="M200" s="556" t="s">
        <v>616</v>
      </c>
      <c r="N200" s="8" t="s">
        <v>1547</v>
      </c>
      <c r="O200" s="8" t="s">
        <v>58</v>
      </c>
    </row>
    <row r="201" spans="1:15" s="9" customFormat="1" ht="29.25" customHeight="1">
      <c r="A201" s="8">
        <v>176</v>
      </c>
      <c r="B201" s="8">
        <v>25.21</v>
      </c>
      <c r="C201" s="8">
        <v>2944214</v>
      </c>
      <c r="D201" s="861" t="s">
        <v>1776</v>
      </c>
      <c r="E201" s="8" t="s">
        <v>1544</v>
      </c>
      <c r="F201" s="8">
        <v>796</v>
      </c>
      <c r="G201" s="602" t="s">
        <v>46</v>
      </c>
      <c r="H201" s="844">
        <v>7</v>
      </c>
      <c r="I201" s="8">
        <v>75412000000</v>
      </c>
      <c r="J201" s="8" t="s">
        <v>1568</v>
      </c>
      <c r="K201" s="518">
        <v>561</v>
      </c>
      <c r="L201" s="556" t="s">
        <v>1746</v>
      </c>
      <c r="M201" s="556" t="s">
        <v>616</v>
      </c>
      <c r="N201" s="8" t="s">
        <v>1547</v>
      </c>
      <c r="O201" s="8" t="s">
        <v>58</v>
      </c>
    </row>
    <row r="202" spans="1:15" s="9" customFormat="1" ht="30.75" customHeight="1">
      <c r="A202" s="8">
        <v>177</v>
      </c>
      <c r="B202" s="8" t="s">
        <v>1777</v>
      </c>
      <c r="C202" s="8">
        <v>2519650</v>
      </c>
      <c r="D202" s="861" t="s">
        <v>1778</v>
      </c>
      <c r="E202" s="8" t="s">
        <v>1544</v>
      </c>
      <c r="F202" s="8">
        <v>796</v>
      </c>
      <c r="G202" s="602" t="s">
        <v>46</v>
      </c>
      <c r="H202" s="844">
        <v>2</v>
      </c>
      <c r="I202" s="8">
        <v>75412000000</v>
      </c>
      <c r="J202" s="8" t="s">
        <v>1568</v>
      </c>
      <c r="K202" s="518">
        <v>1247</v>
      </c>
      <c r="L202" s="556" t="s">
        <v>1746</v>
      </c>
      <c r="M202" s="556" t="s">
        <v>616</v>
      </c>
      <c r="N202" s="8" t="s">
        <v>1547</v>
      </c>
      <c r="O202" s="8" t="s">
        <v>58</v>
      </c>
    </row>
    <row r="203" spans="1:15" s="9" customFormat="1" ht="36" customHeight="1">
      <c r="A203" s="8">
        <v>178</v>
      </c>
      <c r="B203" s="8" t="s">
        <v>1779</v>
      </c>
      <c r="C203" s="8">
        <v>2944210</v>
      </c>
      <c r="D203" s="861" t="s">
        <v>1780</v>
      </c>
      <c r="E203" s="8" t="s">
        <v>1544</v>
      </c>
      <c r="F203" s="8">
        <v>796</v>
      </c>
      <c r="G203" s="602" t="s">
        <v>46</v>
      </c>
      <c r="H203" s="844">
        <v>1</v>
      </c>
      <c r="I203" s="8">
        <v>75412000000</v>
      </c>
      <c r="J203" s="8" t="s">
        <v>1568</v>
      </c>
      <c r="K203" s="518">
        <v>668</v>
      </c>
      <c r="L203" s="556" t="s">
        <v>1746</v>
      </c>
      <c r="M203" s="556" t="s">
        <v>616</v>
      </c>
      <c r="N203" s="8" t="s">
        <v>1547</v>
      </c>
      <c r="O203" s="8" t="s">
        <v>58</v>
      </c>
    </row>
    <row r="204" spans="1:15" s="9" customFormat="1" ht="70.5" customHeight="1">
      <c r="A204" s="8">
        <v>179</v>
      </c>
      <c r="B204" s="8" t="s">
        <v>1781</v>
      </c>
      <c r="C204" s="8">
        <v>2899400</v>
      </c>
      <c r="D204" s="861" t="s">
        <v>1782</v>
      </c>
      <c r="E204" s="8" t="s">
        <v>1544</v>
      </c>
      <c r="F204" s="8">
        <v>796</v>
      </c>
      <c r="G204" s="602" t="s">
        <v>46</v>
      </c>
      <c r="H204" s="844">
        <v>1</v>
      </c>
      <c r="I204" s="8">
        <v>75412000000</v>
      </c>
      <c r="J204" s="8" t="s">
        <v>1568</v>
      </c>
      <c r="K204" s="518">
        <v>2049</v>
      </c>
      <c r="L204" s="556" t="s">
        <v>1746</v>
      </c>
      <c r="M204" s="556" t="s">
        <v>616</v>
      </c>
      <c r="N204" s="8" t="s">
        <v>1547</v>
      </c>
      <c r="O204" s="8" t="s">
        <v>58</v>
      </c>
    </row>
    <row r="205" spans="1:15" s="9" customFormat="1" ht="27" customHeight="1">
      <c r="A205" s="8">
        <v>180</v>
      </c>
      <c r="B205" s="8" t="s">
        <v>1783</v>
      </c>
      <c r="C205" s="8">
        <v>7492031</v>
      </c>
      <c r="D205" s="846" t="s">
        <v>1784</v>
      </c>
      <c r="E205" s="8" t="s">
        <v>1544</v>
      </c>
      <c r="F205" s="8">
        <v>796</v>
      </c>
      <c r="G205" s="602" t="s">
        <v>46</v>
      </c>
      <c r="H205" s="565">
        <v>20</v>
      </c>
      <c r="I205" s="8">
        <v>75412000000</v>
      </c>
      <c r="J205" s="8" t="s">
        <v>1568</v>
      </c>
      <c r="K205" s="518">
        <v>10688</v>
      </c>
      <c r="L205" s="556" t="s">
        <v>1746</v>
      </c>
      <c r="M205" s="556" t="s">
        <v>616</v>
      </c>
      <c r="N205" s="8" t="s">
        <v>1547</v>
      </c>
      <c r="O205" s="8" t="s">
        <v>58</v>
      </c>
    </row>
    <row r="206" spans="1:15" s="9" customFormat="1" ht="27.75" customHeight="1">
      <c r="A206" s="8">
        <v>181</v>
      </c>
      <c r="B206" s="8">
        <v>32.1</v>
      </c>
      <c r="C206" s="8">
        <v>3020210</v>
      </c>
      <c r="D206" s="842" t="s">
        <v>1785</v>
      </c>
      <c r="E206" s="8" t="s">
        <v>1544</v>
      </c>
      <c r="F206" s="8">
        <v>796</v>
      </c>
      <c r="G206" s="602" t="s">
        <v>46</v>
      </c>
      <c r="H206" s="862">
        <v>1</v>
      </c>
      <c r="I206" s="8">
        <v>75412000000</v>
      </c>
      <c r="J206" s="8" t="s">
        <v>1568</v>
      </c>
      <c r="K206" s="518">
        <v>312</v>
      </c>
      <c r="L206" s="556" t="s">
        <v>1572</v>
      </c>
      <c r="M206" s="556" t="s">
        <v>1572</v>
      </c>
      <c r="N206" s="8" t="s">
        <v>1547</v>
      </c>
      <c r="O206" s="8" t="s">
        <v>58</v>
      </c>
    </row>
    <row r="207" spans="1:15" s="9" customFormat="1" ht="28.5" customHeight="1">
      <c r="A207" s="8">
        <v>182</v>
      </c>
      <c r="B207" s="8" t="s">
        <v>1698</v>
      </c>
      <c r="C207" s="8">
        <v>1721761</v>
      </c>
      <c r="D207" s="863" t="s">
        <v>1786</v>
      </c>
      <c r="E207" s="8" t="s">
        <v>1544</v>
      </c>
      <c r="F207" s="8">
        <v>796</v>
      </c>
      <c r="G207" s="602" t="s">
        <v>46</v>
      </c>
      <c r="H207" s="844">
        <v>5</v>
      </c>
      <c r="I207" s="8">
        <v>75412000000</v>
      </c>
      <c r="J207" s="8" t="s">
        <v>1568</v>
      </c>
      <c r="K207" s="518">
        <v>2700</v>
      </c>
      <c r="L207" s="556" t="s">
        <v>1746</v>
      </c>
      <c r="M207" s="556" t="s">
        <v>616</v>
      </c>
      <c r="N207" s="8" t="s">
        <v>1547</v>
      </c>
      <c r="O207" s="8" t="s">
        <v>58</v>
      </c>
    </row>
    <row r="208" spans="1:15" s="9" customFormat="1" ht="26.25" customHeight="1">
      <c r="A208" s="8">
        <v>183</v>
      </c>
      <c r="B208" s="8">
        <v>28.62</v>
      </c>
      <c r="C208" s="8">
        <v>3697495</v>
      </c>
      <c r="D208" s="859" t="s">
        <v>1787</v>
      </c>
      <c r="E208" s="8" t="s">
        <v>1544</v>
      </c>
      <c r="F208" s="8">
        <v>796</v>
      </c>
      <c r="G208" s="602" t="s">
        <v>46</v>
      </c>
      <c r="H208" s="844">
        <v>2</v>
      </c>
      <c r="I208" s="8">
        <v>75412000000</v>
      </c>
      <c r="J208" s="8" t="s">
        <v>1568</v>
      </c>
      <c r="K208" s="518">
        <v>7125</v>
      </c>
      <c r="L208" s="556" t="s">
        <v>1746</v>
      </c>
      <c r="M208" s="556" t="s">
        <v>616</v>
      </c>
      <c r="N208" s="8" t="s">
        <v>1547</v>
      </c>
      <c r="O208" s="8" t="s">
        <v>58</v>
      </c>
    </row>
    <row r="209" spans="1:15" s="9" customFormat="1" ht="45.75" customHeight="1">
      <c r="A209" s="8">
        <v>184</v>
      </c>
      <c r="B209" s="8">
        <v>28.62</v>
      </c>
      <c r="C209" s="8">
        <v>3697495</v>
      </c>
      <c r="D209" s="845" t="s">
        <v>1788</v>
      </c>
      <c r="E209" s="8" t="s">
        <v>1544</v>
      </c>
      <c r="F209" s="8">
        <v>796</v>
      </c>
      <c r="G209" s="602" t="s">
        <v>46</v>
      </c>
      <c r="H209" s="844">
        <v>3</v>
      </c>
      <c r="I209" s="8">
        <v>75412000000</v>
      </c>
      <c r="J209" s="8" t="s">
        <v>1568</v>
      </c>
      <c r="K209" s="518">
        <v>20400</v>
      </c>
      <c r="L209" s="556" t="s">
        <v>1746</v>
      </c>
      <c r="M209" s="556" t="s">
        <v>616</v>
      </c>
      <c r="N209" s="8" t="s">
        <v>1547</v>
      </c>
      <c r="O209" s="8" t="s">
        <v>58</v>
      </c>
    </row>
    <row r="210" spans="1:15" s="9" customFormat="1" ht="38.25" customHeight="1">
      <c r="A210" s="8">
        <v>185</v>
      </c>
      <c r="B210" s="8" t="s">
        <v>1563</v>
      </c>
      <c r="C210" s="8">
        <v>4560243</v>
      </c>
      <c r="D210" s="8" t="s">
        <v>1789</v>
      </c>
      <c r="E210" s="8" t="s">
        <v>1544</v>
      </c>
      <c r="F210" s="8">
        <v>796</v>
      </c>
      <c r="G210" s="602" t="s">
        <v>46</v>
      </c>
      <c r="H210" s="526">
        <v>6</v>
      </c>
      <c r="I210" s="8">
        <v>75412000000</v>
      </c>
      <c r="J210" s="8" t="s">
        <v>1568</v>
      </c>
      <c r="K210" s="526">
        <v>7800</v>
      </c>
      <c r="L210" s="556" t="s">
        <v>1746</v>
      </c>
      <c r="M210" s="556" t="s">
        <v>616</v>
      </c>
      <c r="N210" s="8" t="s">
        <v>1547</v>
      </c>
      <c r="O210" s="8" t="s">
        <v>58</v>
      </c>
    </row>
    <row r="211" spans="1:15" s="9" customFormat="1" ht="39" customHeight="1">
      <c r="A211" s="8">
        <v>186</v>
      </c>
      <c r="B211" s="8" t="s">
        <v>1790</v>
      </c>
      <c r="C211" s="8">
        <v>4560244</v>
      </c>
      <c r="D211" s="8" t="s">
        <v>1791</v>
      </c>
      <c r="E211" s="8" t="s">
        <v>1544</v>
      </c>
      <c r="F211" s="8">
        <v>796</v>
      </c>
      <c r="G211" s="602" t="s">
        <v>46</v>
      </c>
      <c r="H211" s="526">
        <v>4</v>
      </c>
      <c r="I211" s="8">
        <v>75412000000</v>
      </c>
      <c r="J211" s="8" t="s">
        <v>1568</v>
      </c>
      <c r="K211" s="526">
        <v>5200</v>
      </c>
      <c r="L211" s="556" t="s">
        <v>1746</v>
      </c>
      <c r="M211" s="556" t="s">
        <v>616</v>
      </c>
      <c r="N211" s="8" t="s">
        <v>1547</v>
      </c>
      <c r="O211" s="8" t="s">
        <v>58</v>
      </c>
    </row>
    <row r="212" spans="1:15" s="9" customFormat="1" ht="28.5" customHeight="1">
      <c r="A212" s="8">
        <v>187</v>
      </c>
      <c r="B212" s="856" t="s">
        <v>1565</v>
      </c>
      <c r="C212" s="8">
        <v>2893010</v>
      </c>
      <c r="D212" s="8" t="s">
        <v>1792</v>
      </c>
      <c r="E212" s="8" t="s">
        <v>1544</v>
      </c>
      <c r="F212" s="8">
        <v>796</v>
      </c>
      <c r="G212" s="602" t="s">
        <v>46</v>
      </c>
      <c r="H212" s="526">
        <v>28</v>
      </c>
      <c r="I212" s="8">
        <v>75412000000</v>
      </c>
      <c r="J212" s="8" t="s">
        <v>1568</v>
      </c>
      <c r="K212" s="526">
        <v>11200</v>
      </c>
      <c r="L212" s="556" t="s">
        <v>1746</v>
      </c>
      <c r="M212" s="556" t="s">
        <v>616</v>
      </c>
      <c r="N212" s="8" t="s">
        <v>1547</v>
      </c>
      <c r="O212" s="8" t="s">
        <v>58</v>
      </c>
    </row>
    <row r="213" spans="1:15" s="9" customFormat="1" ht="23.25" customHeight="1">
      <c r="A213" s="8">
        <v>188</v>
      </c>
      <c r="B213" s="856" t="s">
        <v>1793</v>
      </c>
      <c r="C213" s="8">
        <v>2893011</v>
      </c>
      <c r="D213" s="8" t="s">
        <v>1794</v>
      </c>
      <c r="E213" s="8" t="s">
        <v>1544</v>
      </c>
      <c r="F213" s="8">
        <v>796</v>
      </c>
      <c r="G213" s="602" t="s">
        <v>46</v>
      </c>
      <c r="H213" s="526">
        <v>20</v>
      </c>
      <c r="I213" s="8">
        <v>75412000000</v>
      </c>
      <c r="J213" s="8" t="s">
        <v>1568</v>
      </c>
      <c r="K213" s="526">
        <v>4000</v>
      </c>
      <c r="L213" s="556" t="s">
        <v>1746</v>
      </c>
      <c r="M213" s="556" t="s">
        <v>616</v>
      </c>
      <c r="N213" s="8" t="s">
        <v>1547</v>
      </c>
      <c r="O213" s="8" t="s">
        <v>58</v>
      </c>
    </row>
    <row r="214" spans="1:15" s="9" customFormat="1" ht="28.5" customHeight="1">
      <c r="A214" s="8">
        <v>189</v>
      </c>
      <c r="B214" s="257" t="s">
        <v>1795</v>
      </c>
      <c r="C214" s="257" t="s">
        <v>1796</v>
      </c>
      <c r="D214" s="8" t="s">
        <v>1797</v>
      </c>
      <c r="E214" s="8" t="s">
        <v>1544</v>
      </c>
      <c r="F214" s="8">
        <v>796</v>
      </c>
      <c r="G214" s="602" t="s">
        <v>46</v>
      </c>
      <c r="H214" s="526">
        <v>1</v>
      </c>
      <c r="I214" s="8">
        <v>75412000000</v>
      </c>
      <c r="J214" s="8" t="s">
        <v>1568</v>
      </c>
      <c r="K214" s="526">
        <v>25000</v>
      </c>
      <c r="L214" s="556" t="s">
        <v>1746</v>
      </c>
      <c r="M214" s="556" t="s">
        <v>616</v>
      </c>
      <c r="N214" s="8" t="s">
        <v>1547</v>
      </c>
      <c r="O214" s="8" t="s">
        <v>58</v>
      </c>
    </row>
    <row r="215" spans="1:15" s="9" customFormat="1" ht="16.5" customHeight="1">
      <c r="A215" s="929" t="s">
        <v>1798</v>
      </c>
      <c r="B215" s="929"/>
      <c r="C215" s="929"/>
      <c r="D215" s="929"/>
      <c r="E215" s="929"/>
      <c r="F215" s="929"/>
      <c r="G215" s="929"/>
      <c r="H215" s="929"/>
      <c r="I215" s="929"/>
      <c r="J215" s="929"/>
      <c r="K215" s="872">
        <f>SUM(K119:K214)</f>
        <v>1318065.0797600001</v>
      </c>
      <c r="O215" s="873"/>
    </row>
    <row r="216" spans="1:15" s="157" customFormat="1">
      <c r="A216" s="930" t="s">
        <v>34</v>
      </c>
      <c r="B216" s="931"/>
      <c r="C216" s="931"/>
      <c r="D216" s="931"/>
      <c r="E216" s="931"/>
      <c r="F216" s="931"/>
      <c r="G216" s="931"/>
      <c r="H216" s="931"/>
      <c r="I216" s="931"/>
      <c r="J216" s="931"/>
      <c r="K216" s="931"/>
      <c r="L216" s="931"/>
      <c r="M216" s="931"/>
      <c r="N216" s="931"/>
      <c r="O216" s="932"/>
    </row>
    <row r="217" spans="1:15" s="9" customFormat="1" ht="34.5" customHeight="1">
      <c r="A217" s="8">
        <v>190</v>
      </c>
      <c r="B217" s="8" t="s">
        <v>1799</v>
      </c>
      <c r="C217" s="8">
        <v>3312145</v>
      </c>
      <c r="D217" s="852" t="s">
        <v>1800</v>
      </c>
      <c r="E217" s="8" t="s">
        <v>1544</v>
      </c>
      <c r="F217" s="8">
        <v>796</v>
      </c>
      <c r="G217" s="8" t="s">
        <v>1615</v>
      </c>
      <c r="H217" s="844">
        <v>1</v>
      </c>
      <c r="I217" s="8">
        <v>75412000000</v>
      </c>
      <c r="J217" s="8" t="s">
        <v>1568</v>
      </c>
      <c r="K217" s="553">
        <v>6500</v>
      </c>
      <c r="L217" s="8" t="s">
        <v>1570</v>
      </c>
      <c r="M217" s="556" t="s">
        <v>1609</v>
      </c>
      <c r="N217" s="8" t="s">
        <v>1547</v>
      </c>
      <c r="O217" s="8" t="s">
        <v>58</v>
      </c>
    </row>
    <row r="218" spans="1:15" s="9" customFormat="1" ht="50.25" customHeight="1">
      <c r="A218" s="8">
        <v>191</v>
      </c>
      <c r="B218" s="8" t="s">
        <v>1660</v>
      </c>
      <c r="C218" s="8">
        <v>3110000</v>
      </c>
      <c r="D218" s="852" t="s">
        <v>1801</v>
      </c>
      <c r="E218" s="8" t="s">
        <v>1544</v>
      </c>
      <c r="F218" s="8">
        <v>796</v>
      </c>
      <c r="G218" s="8" t="s">
        <v>1615</v>
      </c>
      <c r="H218" s="844">
        <v>7</v>
      </c>
      <c r="I218" s="8">
        <v>75412000000</v>
      </c>
      <c r="J218" s="8" t="s">
        <v>1568</v>
      </c>
      <c r="K218" s="518">
        <v>26085</v>
      </c>
      <c r="L218" s="8" t="s">
        <v>1570</v>
      </c>
      <c r="M218" s="556" t="s">
        <v>1609</v>
      </c>
      <c r="N218" s="8" t="s">
        <v>1547</v>
      </c>
      <c r="O218" s="8" t="s">
        <v>58</v>
      </c>
    </row>
    <row r="219" spans="1:15" s="9" customFormat="1" ht="38.25" customHeight="1">
      <c r="A219" s="8">
        <v>192</v>
      </c>
      <c r="B219" s="8" t="s">
        <v>1802</v>
      </c>
      <c r="C219" s="8">
        <v>3222135</v>
      </c>
      <c r="D219" s="864" t="s">
        <v>1803</v>
      </c>
      <c r="E219" s="8" t="s">
        <v>1544</v>
      </c>
      <c r="F219" s="8">
        <v>796</v>
      </c>
      <c r="G219" s="602" t="s">
        <v>1615</v>
      </c>
      <c r="H219" s="8">
        <v>1</v>
      </c>
      <c r="I219" s="8">
        <v>75412000000</v>
      </c>
      <c r="J219" s="8" t="s">
        <v>1568</v>
      </c>
      <c r="K219" s="553">
        <v>14500</v>
      </c>
      <c r="L219" s="556" t="s">
        <v>1616</v>
      </c>
      <c r="M219" s="556">
        <v>41455</v>
      </c>
      <c r="N219" s="8" t="s">
        <v>1547</v>
      </c>
      <c r="O219" s="8" t="s">
        <v>58</v>
      </c>
    </row>
    <row r="220" spans="1:15" s="157" customFormat="1" ht="25.5" customHeight="1">
      <c r="A220" s="8">
        <v>193</v>
      </c>
      <c r="B220" s="11" t="s">
        <v>1633</v>
      </c>
      <c r="C220" s="11">
        <v>2930344</v>
      </c>
      <c r="D220" s="852" t="s">
        <v>1804</v>
      </c>
      <c r="E220" s="8" t="s">
        <v>1544</v>
      </c>
      <c r="F220" s="8">
        <v>796</v>
      </c>
      <c r="G220" s="602" t="s">
        <v>37</v>
      </c>
      <c r="H220" s="844">
        <v>1</v>
      </c>
      <c r="I220" s="8">
        <v>75412000000</v>
      </c>
      <c r="J220" s="8" t="s">
        <v>1568</v>
      </c>
      <c r="K220" s="553">
        <v>700</v>
      </c>
      <c r="L220" s="8" t="s">
        <v>1748</v>
      </c>
      <c r="M220" s="8" t="s">
        <v>1805</v>
      </c>
      <c r="N220" s="8" t="s">
        <v>1547</v>
      </c>
      <c r="O220" s="8" t="s">
        <v>58</v>
      </c>
    </row>
    <row r="221" spans="1:15" s="157" customFormat="1" ht="30.75" customHeight="1">
      <c r="A221" s="8">
        <v>194</v>
      </c>
      <c r="B221" s="11" t="s">
        <v>1565</v>
      </c>
      <c r="C221" s="11">
        <v>2893010</v>
      </c>
      <c r="D221" s="852" t="s">
        <v>1806</v>
      </c>
      <c r="E221" s="8" t="s">
        <v>1544</v>
      </c>
      <c r="F221" s="8">
        <v>796</v>
      </c>
      <c r="G221" s="602" t="s">
        <v>37</v>
      </c>
      <c r="H221" s="844">
        <v>1</v>
      </c>
      <c r="I221" s="8">
        <v>75412000000</v>
      </c>
      <c r="J221" s="8" t="s">
        <v>1568</v>
      </c>
      <c r="K221" s="553">
        <v>400</v>
      </c>
      <c r="L221" s="8" t="s">
        <v>1748</v>
      </c>
      <c r="M221" s="8" t="s">
        <v>1805</v>
      </c>
      <c r="N221" s="8" t="s">
        <v>1547</v>
      </c>
      <c r="O221" s="8" t="s">
        <v>58</v>
      </c>
    </row>
    <row r="222" spans="1:15" s="157" customFormat="1" ht="30" customHeight="1">
      <c r="A222" s="8">
        <v>195</v>
      </c>
      <c r="B222" s="11" t="s">
        <v>1565</v>
      </c>
      <c r="C222" s="11">
        <v>2893010</v>
      </c>
      <c r="D222" s="852" t="s">
        <v>1807</v>
      </c>
      <c r="E222" s="8" t="s">
        <v>1544</v>
      </c>
      <c r="F222" s="8">
        <v>796</v>
      </c>
      <c r="G222" s="602" t="s">
        <v>37</v>
      </c>
      <c r="H222" s="844">
        <v>1</v>
      </c>
      <c r="I222" s="8">
        <v>75412000000</v>
      </c>
      <c r="J222" s="8" t="s">
        <v>1568</v>
      </c>
      <c r="K222" s="553">
        <v>600</v>
      </c>
      <c r="L222" s="8" t="s">
        <v>1748</v>
      </c>
      <c r="M222" s="8" t="s">
        <v>1805</v>
      </c>
      <c r="N222" s="8" t="s">
        <v>1547</v>
      </c>
      <c r="O222" s="8" t="s">
        <v>58</v>
      </c>
    </row>
    <row r="223" spans="1:15" s="157" customFormat="1" ht="24.75" customHeight="1">
      <c r="A223" s="8">
        <v>196</v>
      </c>
      <c r="B223" s="11" t="s">
        <v>1633</v>
      </c>
      <c r="C223" s="11">
        <v>2893162</v>
      </c>
      <c r="D223" s="852" t="s">
        <v>1808</v>
      </c>
      <c r="E223" s="8" t="s">
        <v>1544</v>
      </c>
      <c r="F223" s="8">
        <v>796</v>
      </c>
      <c r="G223" s="602" t="s">
        <v>37</v>
      </c>
      <c r="H223" s="844">
        <v>1</v>
      </c>
      <c r="I223" s="8">
        <v>75412000000</v>
      </c>
      <c r="J223" s="8" t="s">
        <v>1568</v>
      </c>
      <c r="K223" s="553">
        <v>1100</v>
      </c>
      <c r="L223" s="8" t="s">
        <v>1748</v>
      </c>
      <c r="M223" s="8" t="s">
        <v>1805</v>
      </c>
      <c r="N223" s="8" t="s">
        <v>1547</v>
      </c>
      <c r="O223" s="8" t="s">
        <v>58</v>
      </c>
    </row>
    <row r="224" spans="1:15" s="157" customFormat="1" ht="30" customHeight="1">
      <c r="A224" s="8">
        <v>197</v>
      </c>
      <c r="B224" s="11" t="s">
        <v>1565</v>
      </c>
      <c r="C224" s="11">
        <v>2894240</v>
      </c>
      <c r="D224" s="852" t="s">
        <v>1809</v>
      </c>
      <c r="E224" s="8" t="s">
        <v>1544</v>
      </c>
      <c r="F224" s="8">
        <v>796</v>
      </c>
      <c r="G224" s="602" t="s">
        <v>37</v>
      </c>
      <c r="H224" s="844">
        <v>1</v>
      </c>
      <c r="I224" s="8">
        <v>75412000000</v>
      </c>
      <c r="J224" s="8" t="s">
        <v>1568</v>
      </c>
      <c r="K224" s="553">
        <v>300</v>
      </c>
      <c r="L224" s="8" t="s">
        <v>1748</v>
      </c>
      <c r="M224" s="8" t="s">
        <v>1805</v>
      </c>
      <c r="N224" s="8" t="s">
        <v>1547</v>
      </c>
      <c r="O224" s="8" t="s">
        <v>58</v>
      </c>
    </row>
    <row r="225" spans="1:15" s="157" customFormat="1" ht="30" customHeight="1">
      <c r="A225" s="8">
        <v>198</v>
      </c>
      <c r="B225" s="11" t="s">
        <v>1565</v>
      </c>
      <c r="C225" s="11">
        <v>2894240</v>
      </c>
      <c r="D225" s="852" t="s">
        <v>1810</v>
      </c>
      <c r="E225" s="8" t="s">
        <v>1544</v>
      </c>
      <c r="F225" s="8">
        <v>796</v>
      </c>
      <c r="G225" s="602" t="s">
        <v>37</v>
      </c>
      <c r="H225" s="844">
        <v>1</v>
      </c>
      <c r="I225" s="8">
        <v>75412000000</v>
      </c>
      <c r="J225" s="8" t="s">
        <v>1568</v>
      </c>
      <c r="K225" s="553">
        <v>400</v>
      </c>
      <c r="L225" s="8" t="s">
        <v>1748</v>
      </c>
      <c r="M225" s="8" t="s">
        <v>1805</v>
      </c>
      <c r="N225" s="8" t="s">
        <v>1547</v>
      </c>
      <c r="O225" s="8" t="s">
        <v>58</v>
      </c>
    </row>
    <row r="226" spans="1:15" s="157" customFormat="1" ht="24.75" customHeight="1">
      <c r="A226" s="8">
        <v>199</v>
      </c>
      <c r="B226" s="11" t="s">
        <v>1565</v>
      </c>
      <c r="C226" s="11">
        <v>2893000</v>
      </c>
      <c r="D226" s="852" t="s">
        <v>1811</v>
      </c>
      <c r="E226" s="8" t="s">
        <v>1544</v>
      </c>
      <c r="F226" s="8">
        <v>796</v>
      </c>
      <c r="G226" s="602" t="s">
        <v>37</v>
      </c>
      <c r="H226" s="844">
        <v>1</v>
      </c>
      <c r="I226" s="8">
        <v>75412000000</v>
      </c>
      <c r="J226" s="8" t="s">
        <v>1568</v>
      </c>
      <c r="K226" s="553">
        <v>80</v>
      </c>
      <c r="L226" s="8" t="s">
        <v>1748</v>
      </c>
      <c r="M226" s="8" t="s">
        <v>1805</v>
      </c>
      <c r="N226" s="8" t="s">
        <v>1547</v>
      </c>
      <c r="O226" s="8" t="s">
        <v>58</v>
      </c>
    </row>
    <row r="227" spans="1:15" s="157" customFormat="1" ht="29.25" customHeight="1">
      <c r="A227" s="8">
        <v>200</v>
      </c>
      <c r="B227" s="11" t="s">
        <v>1565</v>
      </c>
      <c r="C227" s="11">
        <v>2893010</v>
      </c>
      <c r="D227" s="852" t="s">
        <v>1812</v>
      </c>
      <c r="E227" s="8" t="s">
        <v>1544</v>
      </c>
      <c r="F227" s="8">
        <v>796</v>
      </c>
      <c r="G227" s="602" t="s">
        <v>37</v>
      </c>
      <c r="H227" s="844">
        <v>3</v>
      </c>
      <c r="I227" s="8">
        <v>75412000000</v>
      </c>
      <c r="J227" s="8" t="s">
        <v>1568</v>
      </c>
      <c r="K227" s="553">
        <v>600.00000000000011</v>
      </c>
      <c r="L227" s="8" t="s">
        <v>1748</v>
      </c>
      <c r="M227" s="8" t="s">
        <v>1805</v>
      </c>
      <c r="N227" s="8" t="s">
        <v>1547</v>
      </c>
      <c r="O227" s="8" t="s">
        <v>58</v>
      </c>
    </row>
    <row r="228" spans="1:15" s="157" customFormat="1" ht="23.25" customHeight="1">
      <c r="A228" s="8">
        <v>201</v>
      </c>
      <c r="B228" s="11" t="s">
        <v>1565</v>
      </c>
      <c r="C228" s="11">
        <v>2895295</v>
      </c>
      <c r="D228" s="852" t="s">
        <v>1813</v>
      </c>
      <c r="E228" s="8" t="s">
        <v>1544</v>
      </c>
      <c r="F228" s="8">
        <v>796</v>
      </c>
      <c r="G228" s="602" t="s">
        <v>37</v>
      </c>
      <c r="H228" s="844">
        <v>5</v>
      </c>
      <c r="I228" s="8">
        <v>75412000000</v>
      </c>
      <c r="J228" s="8" t="s">
        <v>1568</v>
      </c>
      <c r="K228" s="553">
        <v>1000</v>
      </c>
      <c r="L228" s="8" t="s">
        <v>1748</v>
      </c>
      <c r="M228" s="8" t="s">
        <v>1805</v>
      </c>
      <c r="N228" s="8" t="s">
        <v>1547</v>
      </c>
      <c r="O228" s="8" t="s">
        <v>58</v>
      </c>
    </row>
    <row r="229" spans="1:15" s="157" customFormat="1" ht="26.25" customHeight="1">
      <c r="A229" s="8">
        <v>202</v>
      </c>
      <c r="B229" s="11" t="s">
        <v>1565</v>
      </c>
      <c r="C229" s="11">
        <v>2895295</v>
      </c>
      <c r="D229" s="852" t="s">
        <v>1814</v>
      </c>
      <c r="E229" s="8" t="s">
        <v>1544</v>
      </c>
      <c r="F229" s="8">
        <v>796</v>
      </c>
      <c r="G229" s="602" t="s">
        <v>37</v>
      </c>
      <c r="H229" s="844">
        <v>5</v>
      </c>
      <c r="I229" s="8">
        <v>75412000000</v>
      </c>
      <c r="J229" s="8" t="s">
        <v>1568</v>
      </c>
      <c r="K229" s="553">
        <v>500</v>
      </c>
      <c r="L229" s="8" t="s">
        <v>1748</v>
      </c>
      <c r="M229" s="8" t="s">
        <v>1805</v>
      </c>
      <c r="N229" s="8" t="s">
        <v>1547</v>
      </c>
      <c r="O229" s="8" t="s">
        <v>58</v>
      </c>
    </row>
    <row r="230" spans="1:15" s="157" customFormat="1" ht="25.5" customHeight="1">
      <c r="A230" s="8">
        <v>203</v>
      </c>
      <c r="B230" s="11">
        <v>30.02</v>
      </c>
      <c r="C230" s="11">
        <v>3020200</v>
      </c>
      <c r="D230" s="852" t="s">
        <v>1815</v>
      </c>
      <c r="E230" s="8" t="s">
        <v>1544</v>
      </c>
      <c r="F230" s="8">
        <v>796</v>
      </c>
      <c r="G230" s="602" t="s">
        <v>37</v>
      </c>
      <c r="H230" s="844">
        <v>3</v>
      </c>
      <c r="I230" s="8">
        <v>75412000000</v>
      </c>
      <c r="J230" s="8" t="s">
        <v>1568</v>
      </c>
      <c r="K230" s="553">
        <v>60000</v>
      </c>
      <c r="L230" s="8" t="s">
        <v>1748</v>
      </c>
      <c r="M230" s="8" t="s">
        <v>1805</v>
      </c>
      <c r="N230" s="8" t="s">
        <v>1547</v>
      </c>
      <c r="O230" s="8" t="s">
        <v>58</v>
      </c>
    </row>
    <row r="231" spans="1:15" s="157" customFormat="1" ht="28.5" customHeight="1">
      <c r="A231" s="8">
        <v>204</v>
      </c>
      <c r="B231" s="11" t="s">
        <v>1565</v>
      </c>
      <c r="C231" s="11">
        <v>3020060</v>
      </c>
      <c r="D231" s="852" t="s">
        <v>1816</v>
      </c>
      <c r="E231" s="8" t="s">
        <v>1544</v>
      </c>
      <c r="F231" s="8">
        <v>796</v>
      </c>
      <c r="G231" s="602" t="s">
        <v>37</v>
      </c>
      <c r="H231" s="844">
        <v>3</v>
      </c>
      <c r="I231" s="8">
        <v>75412000000</v>
      </c>
      <c r="J231" s="8" t="s">
        <v>1568</v>
      </c>
      <c r="K231" s="553">
        <v>899.99999999999989</v>
      </c>
      <c r="L231" s="8" t="s">
        <v>1748</v>
      </c>
      <c r="M231" s="8" t="s">
        <v>1805</v>
      </c>
      <c r="N231" s="8" t="s">
        <v>1547</v>
      </c>
      <c r="O231" s="8" t="s">
        <v>58</v>
      </c>
    </row>
    <row r="232" spans="1:15" s="157" customFormat="1" ht="46.5" customHeight="1">
      <c r="A232" s="8">
        <v>205</v>
      </c>
      <c r="B232" s="11" t="s">
        <v>1633</v>
      </c>
      <c r="C232" s="11">
        <v>2930344</v>
      </c>
      <c r="D232" s="852" t="s">
        <v>1817</v>
      </c>
      <c r="E232" s="8" t="s">
        <v>1544</v>
      </c>
      <c r="F232" s="8">
        <v>796</v>
      </c>
      <c r="G232" s="602" t="s">
        <v>37</v>
      </c>
      <c r="H232" s="844">
        <v>1</v>
      </c>
      <c r="I232" s="8">
        <v>75412000000</v>
      </c>
      <c r="J232" s="8" t="s">
        <v>1568</v>
      </c>
      <c r="K232" s="553">
        <v>500</v>
      </c>
      <c r="L232" s="8" t="s">
        <v>1748</v>
      </c>
      <c r="M232" s="8" t="s">
        <v>1805</v>
      </c>
      <c r="N232" s="8" t="s">
        <v>1547</v>
      </c>
      <c r="O232" s="8" t="s">
        <v>58</v>
      </c>
    </row>
    <row r="233" spans="1:15" s="157" customFormat="1" ht="42.75" customHeight="1">
      <c r="A233" s="8">
        <v>206</v>
      </c>
      <c r="B233" s="11" t="s">
        <v>1633</v>
      </c>
      <c r="C233" s="11">
        <v>2930640</v>
      </c>
      <c r="D233" s="852" t="s">
        <v>1818</v>
      </c>
      <c r="E233" s="8" t="s">
        <v>1544</v>
      </c>
      <c r="F233" s="8">
        <v>796</v>
      </c>
      <c r="G233" s="602" t="s">
        <v>37</v>
      </c>
      <c r="H233" s="844">
        <v>2</v>
      </c>
      <c r="I233" s="8">
        <v>75412000000</v>
      </c>
      <c r="J233" s="8" t="s">
        <v>1568</v>
      </c>
      <c r="K233" s="553">
        <v>1600</v>
      </c>
      <c r="L233" s="8" t="s">
        <v>1748</v>
      </c>
      <c r="M233" s="8" t="s">
        <v>1805</v>
      </c>
      <c r="N233" s="8" t="s">
        <v>1547</v>
      </c>
      <c r="O233" s="8" t="s">
        <v>58</v>
      </c>
    </row>
    <row r="234" spans="1:15" s="157" customFormat="1" ht="66.75" customHeight="1">
      <c r="A234" s="8">
        <v>207</v>
      </c>
      <c r="B234" s="11" t="s">
        <v>1565</v>
      </c>
      <c r="C234" s="11">
        <v>3020060</v>
      </c>
      <c r="D234" s="852" t="s">
        <v>1819</v>
      </c>
      <c r="E234" s="8" t="s">
        <v>1544</v>
      </c>
      <c r="F234" s="8">
        <v>796</v>
      </c>
      <c r="G234" s="602" t="s">
        <v>37</v>
      </c>
      <c r="H234" s="844">
        <v>1</v>
      </c>
      <c r="I234" s="8">
        <v>75412000000</v>
      </c>
      <c r="J234" s="8" t="s">
        <v>1568</v>
      </c>
      <c r="K234" s="553">
        <v>6000</v>
      </c>
      <c r="L234" s="8" t="s">
        <v>1748</v>
      </c>
      <c r="M234" s="8" t="s">
        <v>1805</v>
      </c>
      <c r="N234" s="8" t="s">
        <v>1547</v>
      </c>
      <c r="O234" s="8" t="s">
        <v>58</v>
      </c>
    </row>
    <row r="235" spans="1:15" s="157" customFormat="1" ht="81.75" customHeight="1">
      <c r="A235" s="8">
        <v>208</v>
      </c>
      <c r="B235" s="11" t="s">
        <v>1565</v>
      </c>
      <c r="C235" s="11">
        <v>3020060</v>
      </c>
      <c r="D235" s="852" t="s">
        <v>1820</v>
      </c>
      <c r="E235" s="8" t="s">
        <v>1544</v>
      </c>
      <c r="F235" s="8">
        <v>796</v>
      </c>
      <c r="G235" s="602" t="s">
        <v>37</v>
      </c>
      <c r="H235" s="844">
        <v>1</v>
      </c>
      <c r="I235" s="8">
        <v>75412000000</v>
      </c>
      <c r="J235" s="8" t="s">
        <v>1568</v>
      </c>
      <c r="K235" s="553">
        <v>5000</v>
      </c>
      <c r="L235" s="8" t="s">
        <v>1748</v>
      </c>
      <c r="M235" s="8" t="s">
        <v>1805</v>
      </c>
      <c r="N235" s="8" t="s">
        <v>1547</v>
      </c>
      <c r="O235" s="8" t="s">
        <v>58</v>
      </c>
    </row>
    <row r="236" spans="1:15" s="157" customFormat="1" ht="69" customHeight="1">
      <c r="A236" s="8">
        <v>209</v>
      </c>
      <c r="B236" s="11" t="s">
        <v>1565</v>
      </c>
      <c r="C236" s="11">
        <v>3020060</v>
      </c>
      <c r="D236" s="852" t="s">
        <v>1821</v>
      </c>
      <c r="E236" s="8" t="s">
        <v>1544</v>
      </c>
      <c r="F236" s="8">
        <v>796</v>
      </c>
      <c r="G236" s="602" t="s">
        <v>37</v>
      </c>
      <c r="H236" s="844">
        <v>1</v>
      </c>
      <c r="I236" s="8">
        <v>75412000000</v>
      </c>
      <c r="J236" s="8" t="s">
        <v>1568</v>
      </c>
      <c r="K236" s="553">
        <v>6500</v>
      </c>
      <c r="L236" s="8" t="s">
        <v>1748</v>
      </c>
      <c r="M236" s="8" t="s">
        <v>1805</v>
      </c>
      <c r="N236" s="8" t="s">
        <v>1547</v>
      </c>
      <c r="O236" s="8" t="s">
        <v>58</v>
      </c>
    </row>
    <row r="237" spans="1:15" s="157" customFormat="1" ht="45.75" customHeight="1">
      <c r="A237" s="8">
        <v>210</v>
      </c>
      <c r="B237" s="11" t="s">
        <v>1565</v>
      </c>
      <c r="C237" s="11">
        <v>2893010</v>
      </c>
      <c r="D237" s="852" t="s">
        <v>1822</v>
      </c>
      <c r="E237" s="8" t="s">
        <v>1544</v>
      </c>
      <c r="F237" s="8">
        <v>796</v>
      </c>
      <c r="G237" s="602" t="s">
        <v>37</v>
      </c>
      <c r="H237" s="844">
        <v>1</v>
      </c>
      <c r="I237" s="8">
        <v>75412000000</v>
      </c>
      <c r="J237" s="8" t="s">
        <v>1568</v>
      </c>
      <c r="K237" s="553">
        <v>2000</v>
      </c>
      <c r="L237" s="8" t="s">
        <v>1748</v>
      </c>
      <c r="M237" s="8" t="s">
        <v>1805</v>
      </c>
      <c r="N237" s="8" t="s">
        <v>1547</v>
      </c>
      <c r="O237" s="8" t="s">
        <v>58</v>
      </c>
    </row>
    <row r="238" spans="1:15" s="157" customFormat="1" ht="15.75" customHeight="1">
      <c r="A238" s="933" t="s">
        <v>1823</v>
      </c>
      <c r="B238" s="934"/>
      <c r="C238" s="934"/>
      <c r="D238" s="934"/>
      <c r="E238" s="934"/>
      <c r="F238" s="934"/>
      <c r="G238" s="934"/>
      <c r="H238" s="934"/>
      <c r="I238" s="934"/>
      <c r="J238" s="935"/>
      <c r="K238" s="826">
        <f>SUM(K217:K237)</f>
        <v>135265</v>
      </c>
      <c r="L238" s="866"/>
      <c r="M238" s="527"/>
      <c r="N238" s="527"/>
      <c r="O238" s="527"/>
    </row>
    <row r="239" spans="1:15" s="157" customFormat="1" ht="14.25" customHeight="1">
      <c r="A239" s="936" t="s">
        <v>1824</v>
      </c>
      <c r="B239" s="936"/>
      <c r="C239" s="936"/>
      <c r="D239" s="936"/>
      <c r="E239" s="936"/>
      <c r="F239" s="936"/>
      <c r="G239" s="936"/>
      <c r="H239" s="936"/>
      <c r="I239" s="936"/>
      <c r="J239" s="936"/>
      <c r="K239" s="875">
        <f>K70+K117+K215+K238</f>
        <v>14261664.32601</v>
      </c>
      <c r="L239" s="868"/>
      <c r="M239" s="527"/>
      <c r="N239" s="527"/>
      <c r="O239" s="527"/>
    </row>
    <row r="240" spans="1:15" ht="36.75" customHeight="1"/>
    <row r="241" spans="1:15">
      <c r="A241" s="937" t="s">
        <v>3</v>
      </c>
      <c r="B241" s="937"/>
    </row>
    <row r="242" spans="1:15">
      <c r="A242" s="161"/>
      <c r="B242" s="161"/>
    </row>
    <row r="243" spans="1:15" s="159" customFormat="1" ht="18" customHeight="1">
      <c r="A243" s="926" t="s">
        <v>138</v>
      </c>
      <c r="B243" s="926"/>
      <c r="C243" s="926"/>
      <c r="D243" s="493"/>
      <c r="E243" s="164"/>
      <c r="F243" s="927"/>
      <c r="G243" s="927"/>
      <c r="H243" s="164"/>
      <c r="I243" s="534"/>
      <c r="J243" s="928"/>
      <c r="K243" s="928"/>
      <c r="L243" s="164"/>
      <c r="M243" s="165"/>
      <c r="N243" s="165"/>
      <c r="O243" s="165"/>
    </row>
    <row r="244" spans="1:15" s="159" customFormat="1" ht="18" customHeight="1">
      <c r="A244" s="536"/>
      <c r="B244" s="925"/>
      <c r="C244" s="925"/>
      <c r="D244" s="537" t="s">
        <v>2</v>
      </c>
      <c r="E244" s="168"/>
      <c r="F244" s="924" t="s">
        <v>0</v>
      </c>
      <c r="G244" s="924"/>
      <c r="H244" s="168"/>
      <c r="I244" s="537" t="s">
        <v>1</v>
      </c>
      <c r="J244" s="1"/>
      <c r="K244" s="1"/>
      <c r="L244" s="168"/>
      <c r="M244" s="165"/>
      <c r="N244" s="165"/>
      <c r="O244" s="165"/>
    </row>
    <row r="245" spans="1:15" s="159" customFormat="1" ht="36.75" customHeight="1">
      <c r="A245" s="926" t="s">
        <v>1825</v>
      </c>
      <c r="B245" s="926"/>
      <c r="C245" s="926"/>
      <c r="D245" s="493"/>
      <c r="E245" s="164"/>
      <c r="F245" s="927"/>
      <c r="G245" s="927"/>
      <c r="H245" s="164"/>
      <c r="I245" s="534"/>
      <c r="J245" s="928"/>
      <c r="K245" s="928"/>
      <c r="L245" s="164"/>
      <c r="M245" s="165"/>
      <c r="N245" s="165"/>
      <c r="O245" s="165"/>
    </row>
    <row r="246" spans="1:15" s="159" customFormat="1" ht="18" customHeight="1">
      <c r="A246" s="536"/>
      <c r="B246" s="925"/>
      <c r="C246" s="925"/>
      <c r="D246" s="537" t="s">
        <v>2</v>
      </c>
      <c r="E246" s="168"/>
      <c r="F246" s="924" t="s">
        <v>0</v>
      </c>
      <c r="G246" s="924"/>
      <c r="H246" s="168"/>
      <c r="I246" s="537" t="s">
        <v>1</v>
      </c>
      <c r="J246" s="1"/>
      <c r="K246" s="1"/>
      <c r="L246" s="168"/>
      <c r="M246" s="165"/>
      <c r="N246" s="165"/>
      <c r="O246" s="165"/>
    </row>
    <row r="247" spans="1:15" s="159" customFormat="1" ht="36.75" customHeight="1">
      <c r="A247" s="926" t="s">
        <v>1459</v>
      </c>
      <c r="B247" s="926"/>
      <c r="C247" s="926"/>
      <c r="D247" s="493"/>
      <c r="E247" s="164"/>
      <c r="F247" s="927"/>
      <c r="G247" s="927"/>
      <c r="H247" s="164"/>
      <c r="I247" s="534"/>
      <c r="J247" s="928"/>
      <c r="K247" s="928"/>
      <c r="L247" s="164"/>
      <c r="M247" s="165"/>
      <c r="N247" s="165"/>
      <c r="O247" s="165"/>
    </row>
    <row r="248" spans="1:15" s="159" customFormat="1" ht="18" customHeight="1">
      <c r="A248" s="536"/>
      <c r="B248" s="925"/>
      <c r="C248" s="925"/>
      <c r="D248" s="537" t="s">
        <v>2</v>
      </c>
      <c r="E248" s="168"/>
      <c r="F248" s="924" t="s">
        <v>0</v>
      </c>
      <c r="G248" s="924"/>
      <c r="H248" s="168"/>
      <c r="I248" s="537" t="s">
        <v>1</v>
      </c>
      <c r="J248" s="1"/>
      <c r="K248" s="1"/>
      <c r="L248" s="168"/>
      <c r="M248" s="165"/>
      <c r="N248" s="165"/>
      <c r="O248" s="165"/>
    </row>
    <row r="249" spans="1:15" s="159" customFormat="1" ht="36.75" customHeight="1">
      <c r="A249" s="926" t="s">
        <v>497</v>
      </c>
      <c r="B249" s="926"/>
      <c r="C249" s="926"/>
      <c r="D249" s="493"/>
      <c r="E249" s="164"/>
      <c r="F249" s="927"/>
      <c r="G249" s="927"/>
      <c r="H249" s="164"/>
      <c r="I249" s="534"/>
      <c r="J249" s="928"/>
      <c r="K249" s="928"/>
      <c r="L249" s="164"/>
      <c r="M249" s="165"/>
      <c r="N249" s="165"/>
      <c r="O249" s="165"/>
    </row>
    <row r="250" spans="1:15" s="159" customFormat="1" ht="18" customHeight="1">
      <c r="A250" s="540"/>
      <c r="B250" s="1"/>
      <c r="C250" s="1"/>
      <c r="D250" s="537" t="s">
        <v>2</v>
      </c>
      <c r="E250" s="168"/>
      <c r="F250" s="924" t="s">
        <v>0</v>
      </c>
      <c r="G250" s="924"/>
      <c r="H250" s="168"/>
      <c r="I250" s="537" t="s">
        <v>1</v>
      </c>
      <c r="J250" s="1"/>
      <c r="K250" s="1"/>
      <c r="L250" s="168"/>
      <c r="M250" s="165"/>
      <c r="N250" s="165"/>
      <c r="O250" s="165"/>
    </row>
    <row r="251" spans="1:15">
      <c r="L251" s="18"/>
    </row>
  </sheetData>
  <mergeCells count="66">
    <mergeCell ref="A3:D3"/>
    <mergeCell ref="A4:C4"/>
    <mergeCell ref="E5:L5"/>
    <mergeCell ref="E6:L6"/>
    <mergeCell ref="E7:L7"/>
    <mergeCell ref="A9:D9"/>
    <mergeCell ref="E9:O9"/>
    <mergeCell ref="A10:D10"/>
    <mergeCell ref="E10:O10"/>
    <mergeCell ref="A11:D11"/>
    <mergeCell ref="E11:O11"/>
    <mergeCell ref="A12:D12"/>
    <mergeCell ref="E12:O12"/>
    <mergeCell ref="A13:D13"/>
    <mergeCell ref="E13:O13"/>
    <mergeCell ref="A14:D14"/>
    <mergeCell ref="E14:O14"/>
    <mergeCell ref="A15:D15"/>
    <mergeCell ref="E15:O15"/>
    <mergeCell ref="A17:A19"/>
    <mergeCell ref="B17:B19"/>
    <mergeCell ref="C17:C19"/>
    <mergeCell ref="D17:M17"/>
    <mergeCell ref="N17:N19"/>
    <mergeCell ref="O17:O18"/>
    <mergeCell ref="A243:C243"/>
    <mergeCell ref="F243:G243"/>
    <mergeCell ref="J243:K243"/>
    <mergeCell ref="L18:M18"/>
    <mergeCell ref="A21:O21"/>
    <mergeCell ref="A70:J70"/>
    <mergeCell ref="A71:O71"/>
    <mergeCell ref="A117:J117"/>
    <mergeCell ref="A118:O118"/>
    <mergeCell ref="D18:D19"/>
    <mergeCell ref="E18:E19"/>
    <mergeCell ref="F18:G18"/>
    <mergeCell ref="H18:H19"/>
    <mergeCell ref="I18:J18"/>
    <mergeCell ref="K18:K19"/>
    <mergeCell ref="A215:J215"/>
    <mergeCell ref="A216:O216"/>
    <mergeCell ref="A238:J238"/>
    <mergeCell ref="A239:J239"/>
    <mergeCell ref="A241:B241"/>
    <mergeCell ref="B244:C244"/>
    <mergeCell ref="F244:G244"/>
    <mergeCell ref="J244:K244"/>
    <mergeCell ref="A245:C245"/>
    <mergeCell ref="F245:G245"/>
    <mergeCell ref="J245:K245"/>
    <mergeCell ref="B246:C246"/>
    <mergeCell ref="F246:G246"/>
    <mergeCell ref="J246:K246"/>
    <mergeCell ref="A247:C247"/>
    <mergeCell ref="F247:G247"/>
    <mergeCell ref="J247:K247"/>
    <mergeCell ref="B250:C250"/>
    <mergeCell ref="F250:G250"/>
    <mergeCell ref="J250:K250"/>
    <mergeCell ref="B248:C248"/>
    <mergeCell ref="F248:G248"/>
    <mergeCell ref="J248:K248"/>
    <mergeCell ref="A249:C249"/>
    <mergeCell ref="F249:G249"/>
    <mergeCell ref="J249:K249"/>
  </mergeCells>
  <hyperlinks>
    <hyperlink ref="E12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4"/>
  <sheetViews>
    <sheetView topLeftCell="A176" zoomScale="70" zoomScaleNormal="70" zoomScalePageLayoutView="75" workbookViewId="0">
      <selection activeCell="C190" sqref="C190"/>
    </sheetView>
  </sheetViews>
  <sheetFormatPr defaultRowHeight="12.75"/>
  <cols>
    <col min="1" max="1" width="6.42578125" style="5" customWidth="1"/>
    <col min="2" max="2" width="8.5703125" style="5" customWidth="1"/>
    <col min="3" max="3" width="11.5703125" style="5" customWidth="1"/>
    <col min="4" max="4" width="29.42578125" style="5" customWidth="1"/>
    <col min="5" max="5" width="30.85546875" style="5" customWidth="1"/>
    <col min="6" max="6" width="8.7109375" style="5" customWidth="1"/>
    <col min="7" max="7" width="10.7109375" style="5" customWidth="1"/>
    <col min="8" max="8" width="12.85546875" style="5" customWidth="1"/>
    <col min="9" max="9" width="15" style="5" customWidth="1"/>
    <col min="10" max="10" width="18.28515625" style="5" customWidth="1"/>
    <col min="11" max="11" width="17.7109375" style="5" customWidth="1"/>
    <col min="12" max="12" width="20" style="91" customWidth="1"/>
    <col min="13" max="13" width="16.140625" style="91" customWidth="1"/>
    <col min="14" max="14" width="8.7109375" style="5" customWidth="1"/>
    <col min="15" max="15" width="13.7109375" style="5" customWidth="1"/>
    <col min="16" max="16384" width="9.140625" style="5"/>
  </cols>
  <sheetData>
    <row r="1" spans="1:15" ht="15.75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79"/>
      <c r="M1" s="79"/>
      <c r="N1" s="15"/>
      <c r="O1" s="15"/>
    </row>
    <row r="2" spans="1:15" ht="15.7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80"/>
      <c r="M2" s="80"/>
      <c r="N2" s="4"/>
      <c r="O2" s="4"/>
    </row>
    <row r="3" spans="1:15" ht="20.25">
      <c r="A3" s="964"/>
      <c r="B3" s="964"/>
      <c r="C3" s="964"/>
      <c r="D3" s="965"/>
      <c r="E3" s="2"/>
      <c r="F3" s="2"/>
      <c r="G3" s="2"/>
      <c r="H3" s="2"/>
      <c r="I3" s="2"/>
      <c r="J3" s="2"/>
      <c r="K3" s="3"/>
      <c r="L3" s="80"/>
      <c r="M3" s="80"/>
      <c r="N3" s="4"/>
      <c r="O3" s="4"/>
    </row>
    <row r="4" spans="1:15" ht="21.75" customHeight="1">
      <c r="A4" s="966"/>
      <c r="B4" s="966"/>
      <c r="C4" s="966"/>
      <c r="D4" s="2"/>
      <c r="E4" s="2"/>
      <c r="F4" s="2"/>
      <c r="G4" s="2"/>
      <c r="H4" s="2"/>
      <c r="I4" s="2"/>
      <c r="J4" s="2"/>
      <c r="K4" s="3"/>
      <c r="L4" s="80"/>
      <c r="M4" s="80"/>
      <c r="N4" s="4"/>
      <c r="O4" s="4"/>
    </row>
    <row r="5" spans="1:15" ht="18" customHeight="1">
      <c r="A5" s="16"/>
      <c r="B5" s="16"/>
      <c r="C5" s="16"/>
      <c r="D5" s="2"/>
      <c r="E5" s="967" t="s">
        <v>32</v>
      </c>
      <c r="F5" s="967"/>
      <c r="G5" s="967"/>
      <c r="H5" s="967"/>
      <c r="I5" s="967"/>
      <c r="J5" s="967"/>
      <c r="K5" s="967"/>
      <c r="L5" s="967"/>
      <c r="M5" s="79"/>
      <c r="N5" s="15"/>
      <c r="O5" s="15"/>
    </row>
    <row r="6" spans="1:15" ht="15.75" customHeight="1">
      <c r="A6" s="2"/>
      <c r="B6" s="2"/>
      <c r="C6" s="2"/>
      <c r="D6" s="2"/>
      <c r="E6" s="967" t="s">
        <v>33</v>
      </c>
      <c r="F6" s="967"/>
      <c r="G6" s="967"/>
      <c r="H6" s="967"/>
      <c r="I6" s="967"/>
      <c r="J6" s="967"/>
      <c r="K6" s="967"/>
      <c r="L6" s="967"/>
      <c r="M6" s="79"/>
      <c r="N6" s="15"/>
      <c r="O6" s="15"/>
    </row>
    <row r="7" spans="1:15" ht="29.25" customHeight="1">
      <c r="A7" s="20"/>
      <c r="B7" s="20"/>
      <c r="C7" s="20"/>
      <c r="D7" s="20"/>
      <c r="E7" s="967" t="s">
        <v>36</v>
      </c>
      <c r="F7" s="967"/>
      <c r="G7" s="967"/>
      <c r="H7" s="967"/>
      <c r="I7" s="967"/>
      <c r="J7" s="967"/>
      <c r="K7" s="967"/>
      <c r="L7" s="967"/>
      <c r="M7" s="81"/>
      <c r="N7" s="17"/>
      <c r="O7" s="17"/>
    </row>
    <row r="8" spans="1:15" ht="12" customHeight="1">
      <c r="A8" s="19"/>
      <c r="B8" s="19"/>
      <c r="C8" s="19"/>
      <c r="D8" s="19"/>
      <c r="E8" s="19"/>
      <c r="F8" s="19"/>
      <c r="G8" s="21"/>
      <c r="H8" s="21"/>
      <c r="I8" s="21"/>
      <c r="J8" s="21"/>
      <c r="K8" s="21"/>
      <c r="L8" s="82"/>
      <c r="M8" s="83"/>
      <c r="N8" s="6"/>
      <c r="O8" s="6"/>
    </row>
    <row r="9" spans="1:15" ht="18" customHeight="1">
      <c r="A9" s="987" t="s">
        <v>21</v>
      </c>
      <c r="B9" s="988"/>
      <c r="C9" s="988"/>
      <c r="D9" s="992"/>
      <c r="E9" s="987" t="s">
        <v>133</v>
      </c>
      <c r="F9" s="988"/>
      <c r="G9" s="988"/>
      <c r="H9" s="988"/>
      <c r="I9" s="988"/>
      <c r="J9" s="988"/>
      <c r="K9" s="988"/>
      <c r="L9" s="988"/>
      <c r="M9" s="988"/>
      <c r="N9" s="988"/>
      <c r="O9" s="988"/>
    </row>
    <row r="10" spans="1:15" ht="18" customHeight="1">
      <c r="A10" s="987" t="s">
        <v>22</v>
      </c>
      <c r="B10" s="988"/>
      <c r="C10" s="988"/>
      <c r="D10" s="992"/>
      <c r="E10" s="987" t="s">
        <v>134</v>
      </c>
      <c r="F10" s="988"/>
      <c r="G10" s="988"/>
      <c r="H10" s="988"/>
      <c r="I10" s="988"/>
      <c r="J10" s="988"/>
      <c r="K10" s="988"/>
      <c r="L10" s="988"/>
      <c r="M10" s="988"/>
      <c r="N10" s="988"/>
      <c r="O10" s="988"/>
    </row>
    <row r="11" spans="1:15" ht="18" customHeight="1">
      <c r="A11" s="987" t="s">
        <v>23</v>
      </c>
      <c r="B11" s="988"/>
      <c r="C11" s="988"/>
      <c r="D11" s="992"/>
      <c r="E11" s="987" t="s">
        <v>135</v>
      </c>
      <c r="F11" s="988"/>
      <c r="G11" s="988"/>
      <c r="H11" s="988"/>
      <c r="I11" s="988"/>
      <c r="J11" s="988"/>
      <c r="K11" s="988"/>
      <c r="L11" s="988"/>
      <c r="M11" s="988"/>
      <c r="N11" s="988"/>
      <c r="O11" s="988"/>
    </row>
    <row r="12" spans="1:15" ht="18" customHeight="1">
      <c r="A12" s="987" t="s">
        <v>24</v>
      </c>
      <c r="B12" s="988"/>
      <c r="C12" s="988"/>
      <c r="D12" s="992"/>
      <c r="E12" s="987" t="s">
        <v>136</v>
      </c>
      <c r="F12" s="988"/>
      <c r="G12" s="988"/>
      <c r="H12" s="988"/>
      <c r="I12" s="988"/>
      <c r="J12" s="988"/>
      <c r="K12" s="988"/>
      <c r="L12" s="988"/>
      <c r="M12" s="988"/>
      <c r="N12" s="988"/>
      <c r="O12" s="988"/>
    </row>
    <row r="13" spans="1:15" ht="18" customHeight="1">
      <c r="A13" s="987" t="s">
        <v>25</v>
      </c>
      <c r="B13" s="988"/>
      <c r="C13" s="988"/>
      <c r="D13" s="992"/>
      <c r="E13" s="987">
        <v>7714734225</v>
      </c>
      <c r="F13" s="988"/>
      <c r="G13" s="988"/>
      <c r="H13" s="988"/>
      <c r="I13" s="988"/>
      <c r="J13" s="988"/>
      <c r="K13" s="988"/>
      <c r="L13" s="988"/>
      <c r="M13" s="988"/>
      <c r="N13" s="988"/>
      <c r="O13" s="988"/>
    </row>
    <row r="14" spans="1:15" ht="18" customHeight="1">
      <c r="A14" s="987" t="s">
        <v>26</v>
      </c>
      <c r="B14" s="988"/>
      <c r="C14" s="988"/>
      <c r="D14" s="992"/>
      <c r="E14" s="987">
        <v>383445001</v>
      </c>
      <c r="F14" s="988"/>
      <c r="G14" s="988"/>
      <c r="H14" s="988"/>
      <c r="I14" s="988"/>
      <c r="J14" s="988"/>
      <c r="K14" s="988"/>
      <c r="L14" s="988"/>
      <c r="M14" s="988"/>
      <c r="N14" s="988"/>
      <c r="O14" s="988"/>
    </row>
    <row r="15" spans="1:15" ht="18" customHeight="1">
      <c r="A15" s="993" t="s">
        <v>27</v>
      </c>
      <c r="B15" s="993"/>
      <c r="C15" s="993"/>
      <c r="D15" s="993"/>
      <c r="E15" s="987">
        <v>25226501000</v>
      </c>
      <c r="F15" s="988"/>
      <c r="G15" s="988"/>
      <c r="H15" s="988"/>
      <c r="I15" s="988"/>
      <c r="J15" s="988"/>
      <c r="K15" s="988"/>
      <c r="L15" s="988"/>
      <c r="M15" s="988"/>
      <c r="N15" s="988"/>
      <c r="O15" s="988"/>
    </row>
    <row r="16" spans="1:15" ht="18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84"/>
      <c r="M16" s="84"/>
      <c r="N16" s="32"/>
      <c r="O16" s="32"/>
    </row>
    <row r="17" spans="1:15" ht="12.75" customHeight="1">
      <c r="A17" s="975" t="s">
        <v>4</v>
      </c>
      <c r="B17" s="975" t="s">
        <v>5</v>
      </c>
      <c r="C17" s="975" t="s">
        <v>6</v>
      </c>
      <c r="D17" s="982" t="s">
        <v>28</v>
      </c>
      <c r="E17" s="983"/>
      <c r="F17" s="983"/>
      <c r="G17" s="983"/>
      <c r="H17" s="983"/>
      <c r="I17" s="983"/>
      <c r="J17" s="983"/>
      <c r="K17" s="983"/>
      <c r="L17" s="983"/>
      <c r="M17" s="984"/>
      <c r="N17" s="975" t="s">
        <v>19</v>
      </c>
      <c r="O17" s="980" t="s">
        <v>20</v>
      </c>
    </row>
    <row r="18" spans="1:15" s="7" customFormat="1" ht="42" customHeight="1">
      <c r="A18" s="976"/>
      <c r="B18" s="976"/>
      <c r="C18" s="976"/>
      <c r="D18" s="985" t="s">
        <v>7</v>
      </c>
      <c r="E18" s="980" t="s">
        <v>8</v>
      </c>
      <c r="F18" s="978" t="s">
        <v>9</v>
      </c>
      <c r="G18" s="979"/>
      <c r="H18" s="980" t="s">
        <v>12</v>
      </c>
      <c r="I18" s="978" t="s">
        <v>13</v>
      </c>
      <c r="J18" s="979"/>
      <c r="K18" s="975" t="s">
        <v>30</v>
      </c>
      <c r="L18" s="990" t="s">
        <v>16</v>
      </c>
      <c r="M18" s="991"/>
      <c r="N18" s="976"/>
      <c r="O18" s="977"/>
    </row>
    <row r="19" spans="1:15" s="7" customFormat="1" ht="93.75" customHeight="1">
      <c r="A19" s="977"/>
      <c r="B19" s="977"/>
      <c r="C19" s="977"/>
      <c r="D19" s="986"/>
      <c r="E19" s="981"/>
      <c r="F19" s="44" t="s">
        <v>10</v>
      </c>
      <c r="G19" s="33" t="s">
        <v>11</v>
      </c>
      <c r="H19" s="981"/>
      <c r="I19" s="34" t="s">
        <v>14</v>
      </c>
      <c r="J19" s="34" t="s">
        <v>15</v>
      </c>
      <c r="K19" s="989"/>
      <c r="L19" s="14" t="s">
        <v>17</v>
      </c>
      <c r="M19" s="85" t="s">
        <v>18</v>
      </c>
      <c r="N19" s="977"/>
      <c r="O19" s="45" t="s">
        <v>31</v>
      </c>
    </row>
    <row r="20" spans="1:15" s="9" customFormat="1" ht="13.5" customHeight="1">
      <c r="A20" s="11">
        <v>1</v>
      </c>
      <c r="B20" s="11">
        <v>2</v>
      </c>
      <c r="C20" s="11">
        <v>3</v>
      </c>
      <c r="D20" s="11">
        <v>4</v>
      </c>
      <c r="E20" s="11">
        <v>5</v>
      </c>
      <c r="F20" s="11">
        <v>6</v>
      </c>
      <c r="G20" s="11">
        <v>7</v>
      </c>
      <c r="H20" s="11">
        <v>8</v>
      </c>
      <c r="I20" s="11">
        <v>9</v>
      </c>
      <c r="J20" s="11">
        <v>10</v>
      </c>
      <c r="K20" s="11">
        <v>11</v>
      </c>
      <c r="L20" s="92">
        <v>12</v>
      </c>
      <c r="M20" s="92">
        <v>13</v>
      </c>
      <c r="N20" s="11">
        <v>14</v>
      </c>
      <c r="O20" s="11">
        <v>15</v>
      </c>
    </row>
    <row r="21" spans="1:15" s="9" customFormat="1" ht="13.5" customHeight="1">
      <c r="A21" s="968" t="s">
        <v>156</v>
      </c>
      <c r="B21" s="968"/>
      <c r="C21" s="968"/>
      <c r="D21" s="968"/>
      <c r="E21" s="968"/>
      <c r="F21" s="968"/>
      <c r="G21" s="968"/>
      <c r="H21" s="968"/>
      <c r="I21" s="968"/>
      <c r="J21" s="968"/>
      <c r="K21" s="968"/>
      <c r="L21" s="968"/>
      <c r="M21" s="968"/>
      <c r="N21" s="968"/>
      <c r="O21" s="968"/>
    </row>
    <row r="22" spans="1:15" s="77" customFormat="1" ht="55.5" customHeight="1">
      <c r="A22" s="117">
        <v>1</v>
      </c>
      <c r="B22" s="117" t="s">
        <v>53</v>
      </c>
      <c r="C22" s="117">
        <v>2924133</v>
      </c>
      <c r="D22" s="800" t="s">
        <v>1460</v>
      </c>
      <c r="E22" s="801" t="s">
        <v>128</v>
      </c>
      <c r="F22" s="118">
        <v>796</v>
      </c>
      <c r="G22" s="802" t="s">
        <v>37</v>
      </c>
      <c r="H22" s="803">
        <v>2</v>
      </c>
      <c r="I22" s="119">
        <v>25226501000</v>
      </c>
      <c r="J22" s="42" t="s">
        <v>52</v>
      </c>
      <c r="K22" s="118">
        <v>278</v>
      </c>
      <c r="L22" s="801" t="s">
        <v>248</v>
      </c>
      <c r="M22" s="43" t="s">
        <v>137</v>
      </c>
      <c r="N22" s="97" t="s">
        <v>56</v>
      </c>
      <c r="O22" s="801" t="s">
        <v>57</v>
      </c>
    </row>
    <row r="23" spans="1:15" s="77" customFormat="1" ht="53.25" customHeight="1">
      <c r="A23" s="30">
        <v>2</v>
      </c>
      <c r="B23" s="30" t="s">
        <v>53</v>
      </c>
      <c r="C23" s="30">
        <v>2924135</v>
      </c>
      <c r="D23" s="57" t="s">
        <v>1461</v>
      </c>
      <c r="E23" s="28" t="s">
        <v>128</v>
      </c>
      <c r="F23" s="37">
        <v>796</v>
      </c>
      <c r="G23" s="22" t="s">
        <v>37</v>
      </c>
      <c r="H23" s="50">
        <v>2</v>
      </c>
      <c r="I23" s="76">
        <v>25226501000</v>
      </c>
      <c r="J23" s="26" t="s">
        <v>52</v>
      </c>
      <c r="K23" s="37">
        <v>326</v>
      </c>
      <c r="L23" s="28" t="s">
        <v>248</v>
      </c>
      <c r="M23" s="27" t="s">
        <v>137</v>
      </c>
      <c r="N23" s="67" t="s">
        <v>56</v>
      </c>
      <c r="O23" s="28" t="s">
        <v>58</v>
      </c>
    </row>
    <row r="24" spans="1:15" s="77" customFormat="1" ht="51" customHeight="1">
      <c r="A24" s="30">
        <v>3</v>
      </c>
      <c r="B24" s="30" t="s">
        <v>53</v>
      </c>
      <c r="C24" s="30">
        <v>2924133</v>
      </c>
      <c r="D24" s="57" t="s">
        <v>1462</v>
      </c>
      <c r="E24" s="28" t="s">
        <v>128</v>
      </c>
      <c r="F24" s="37">
        <v>796</v>
      </c>
      <c r="G24" s="22" t="s">
        <v>37</v>
      </c>
      <c r="H24" s="50">
        <v>2</v>
      </c>
      <c r="I24" s="76">
        <v>25226501000</v>
      </c>
      <c r="J24" s="26" t="s">
        <v>52</v>
      </c>
      <c r="K24" s="37">
        <v>596</v>
      </c>
      <c r="L24" s="28" t="s">
        <v>248</v>
      </c>
      <c r="M24" s="27" t="s">
        <v>137</v>
      </c>
      <c r="N24" s="67" t="s">
        <v>56</v>
      </c>
      <c r="O24" s="28" t="s">
        <v>57</v>
      </c>
    </row>
    <row r="25" spans="1:15" s="77" customFormat="1" ht="51" customHeight="1">
      <c r="A25" s="30">
        <v>4</v>
      </c>
      <c r="B25" s="30" t="s">
        <v>53</v>
      </c>
      <c r="C25" s="30">
        <v>2513403</v>
      </c>
      <c r="D25" s="57" t="s">
        <v>1463</v>
      </c>
      <c r="E25" s="28" t="s">
        <v>128</v>
      </c>
      <c r="F25" s="37">
        <v>796</v>
      </c>
      <c r="G25" s="22" t="s">
        <v>37</v>
      </c>
      <c r="H25" s="51">
        <v>2</v>
      </c>
      <c r="I25" s="76">
        <v>25226501000</v>
      </c>
      <c r="J25" s="26" t="s">
        <v>52</v>
      </c>
      <c r="K25" s="37">
        <v>170</v>
      </c>
      <c r="L25" s="28" t="s">
        <v>248</v>
      </c>
      <c r="M25" s="27" t="s">
        <v>137</v>
      </c>
      <c r="N25" s="67" t="s">
        <v>56</v>
      </c>
      <c r="O25" s="28" t="s">
        <v>58</v>
      </c>
    </row>
    <row r="26" spans="1:15" s="77" customFormat="1" ht="53.25" customHeight="1">
      <c r="A26" s="30">
        <v>5</v>
      </c>
      <c r="B26" s="30" t="s">
        <v>53</v>
      </c>
      <c r="C26" s="30">
        <v>2513403</v>
      </c>
      <c r="D26" s="57" t="s">
        <v>1464</v>
      </c>
      <c r="E26" s="28" t="s">
        <v>128</v>
      </c>
      <c r="F26" s="37">
        <v>796</v>
      </c>
      <c r="G26" s="22" t="s">
        <v>37</v>
      </c>
      <c r="H26" s="51">
        <v>2</v>
      </c>
      <c r="I26" s="76">
        <v>25226501000</v>
      </c>
      <c r="J26" s="26" t="s">
        <v>52</v>
      </c>
      <c r="K26" s="37">
        <v>164</v>
      </c>
      <c r="L26" s="28" t="s">
        <v>248</v>
      </c>
      <c r="M26" s="27" t="s">
        <v>137</v>
      </c>
      <c r="N26" s="67" t="s">
        <v>56</v>
      </c>
      <c r="O26" s="28" t="s">
        <v>57</v>
      </c>
    </row>
    <row r="27" spans="1:15" s="77" customFormat="1" ht="54" customHeight="1">
      <c r="A27" s="30">
        <v>6</v>
      </c>
      <c r="B27" s="30" t="s">
        <v>53</v>
      </c>
      <c r="C27" s="30">
        <v>2513403</v>
      </c>
      <c r="D27" s="57" t="s">
        <v>1465</v>
      </c>
      <c r="E27" s="28" t="s">
        <v>128</v>
      </c>
      <c r="F27" s="37">
        <v>796</v>
      </c>
      <c r="G27" s="22" t="s">
        <v>37</v>
      </c>
      <c r="H27" s="51">
        <v>2</v>
      </c>
      <c r="I27" s="76">
        <v>25226501000</v>
      </c>
      <c r="J27" s="26" t="s">
        <v>52</v>
      </c>
      <c r="K27" s="37">
        <v>164</v>
      </c>
      <c r="L27" s="28" t="s">
        <v>248</v>
      </c>
      <c r="M27" s="27" t="s">
        <v>137</v>
      </c>
      <c r="N27" s="67" t="s">
        <v>56</v>
      </c>
      <c r="O27" s="28" t="s">
        <v>58</v>
      </c>
    </row>
    <row r="28" spans="1:15" s="77" customFormat="1" ht="51.75" customHeight="1">
      <c r="A28" s="30">
        <v>7</v>
      </c>
      <c r="B28" s="30" t="s">
        <v>53</v>
      </c>
      <c r="C28" s="30">
        <v>3161211</v>
      </c>
      <c r="D28" s="57" t="s">
        <v>1466</v>
      </c>
      <c r="E28" s="28" t="s">
        <v>128</v>
      </c>
      <c r="F28" s="37">
        <v>839</v>
      </c>
      <c r="G28" s="22" t="s">
        <v>38</v>
      </c>
      <c r="H28" s="51">
        <v>4</v>
      </c>
      <c r="I28" s="76">
        <v>25226501000</v>
      </c>
      <c r="J28" s="26" t="s">
        <v>52</v>
      </c>
      <c r="K28" s="37">
        <v>640</v>
      </c>
      <c r="L28" s="28" t="s">
        <v>248</v>
      </c>
      <c r="M28" s="27" t="s">
        <v>137</v>
      </c>
      <c r="N28" s="67" t="s">
        <v>56</v>
      </c>
      <c r="O28" s="28" t="s">
        <v>57</v>
      </c>
    </row>
    <row r="29" spans="1:15" s="77" customFormat="1" ht="53.25" customHeight="1">
      <c r="A29" s="30">
        <v>8</v>
      </c>
      <c r="B29" s="30" t="s">
        <v>53</v>
      </c>
      <c r="C29" s="30">
        <v>3150141</v>
      </c>
      <c r="D29" s="57" t="s">
        <v>1467</v>
      </c>
      <c r="E29" s="28" t="s">
        <v>128</v>
      </c>
      <c r="F29" s="37">
        <v>796</v>
      </c>
      <c r="G29" s="22" t="s">
        <v>37</v>
      </c>
      <c r="H29" s="51">
        <v>12</v>
      </c>
      <c r="I29" s="76">
        <v>25226501000</v>
      </c>
      <c r="J29" s="26" t="s">
        <v>52</v>
      </c>
      <c r="K29" s="37">
        <v>288</v>
      </c>
      <c r="L29" s="28" t="s">
        <v>248</v>
      </c>
      <c r="M29" s="27" t="s">
        <v>137</v>
      </c>
      <c r="N29" s="67" t="s">
        <v>56</v>
      </c>
      <c r="O29" s="28" t="s">
        <v>58</v>
      </c>
    </row>
    <row r="30" spans="1:15" s="77" customFormat="1" ht="54" customHeight="1">
      <c r="A30" s="30">
        <v>9</v>
      </c>
      <c r="B30" s="30" t="s">
        <v>53</v>
      </c>
      <c r="C30" s="30">
        <v>3150141</v>
      </c>
      <c r="D30" s="57" t="s">
        <v>1468</v>
      </c>
      <c r="E30" s="28" t="s">
        <v>128</v>
      </c>
      <c r="F30" s="37">
        <v>796</v>
      </c>
      <c r="G30" s="22" t="s">
        <v>37</v>
      </c>
      <c r="H30" s="51">
        <v>36</v>
      </c>
      <c r="I30" s="76">
        <v>25226501000</v>
      </c>
      <c r="J30" s="26" t="s">
        <v>52</v>
      </c>
      <c r="K30" s="37">
        <v>612</v>
      </c>
      <c r="L30" s="28" t="s">
        <v>248</v>
      </c>
      <c r="M30" s="27" t="s">
        <v>137</v>
      </c>
      <c r="N30" s="67" t="s">
        <v>56</v>
      </c>
      <c r="O30" s="28" t="s">
        <v>57</v>
      </c>
    </row>
    <row r="31" spans="1:15" s="77" customFormat="1" ht="55.5" customHeight="1">
      <c r="A31" s="30">
        <v>10</v>
      </c>
      <c r="B31" s="30" t="s">
        <v>53</v>
      </c>
      <c r="C31" s="30">
        <v>3430202</v>
      </c>
      <c r="D31" s="57" t="s">
        <v>1469</v>
      </c>
      <c r="E31" s="28" t="s">
        <v>128</v>
      </c>
      <c r="F31" s="37">
        <v>796</v>
      </c>
      <c r="G31" s="22" t="s">
        <v>37</v>
      </c>
      <c r="H31" s="51">
        <v>4</v>
      </c>
      <c r="I31" s="76">
        <v>25226501000</v>
      </c>
      <c r="J31" s="26" t="s">
        <v>52</v>
      </c>
      <c r="K31" s="37">
        <v>26000</v>
      </c>
      <c r="L31" s="28" t="s">
        <v>248</v>
      </c>
      <c r="M31" s="27" t="s">
        <v>137</v>
      </c>
      <c r="N31" s="67" t="s">
        <v>56</v>
      </c>
      <c r="O31" s="28" t="s">
        <v>58</v>
      </c>
    </row>
    <row r="32" spans="1:15" s="77" customFormat="1" ht="52.5" customHeight="1">
      <c r="A32" s="30">
        <v>11</v>
      </c>
      <c r="B32" s="30" t="s">
        <v>53</v>
      </c>
      <c r="C32" s="30">
        <v>3430202</v>
      </c>
      <c r="D32" s="57" t="s">
        <v>1470</v>
      </c>
      <c r="E32" s="28" t="s">
        <v>128</v>
      </c>
      <c r="F32" s="37">
        <v>796</v>
      </c>
      <c r="G32" s="22" t="s">
        <v>37</v>
      </c>
      <c r="H32" s="51">
        <v>8</v>
      </c>
      <c r="I32" s="76">
        <v>25226501000</v>
      </c>
      <c r="J32" s="26" t="s">
        <v>52</v>
      </c>
      <c r="K32" s="37">
        <v>12880</v>
      </c>
      <c r="L32" s="28" t="s">
        <v>248</v>
      </c>
      <c r="M32" s="27" t="s">
        <v>137</v>
      </c>
      <c r="N32" s="67" t="s">
        <v>56</v>
      </c>
      <c r="O32" s="28" t="s">
        <v>57</v>
      </c>
    </row>
    <row r="33" spans="1:15" s="77" customFormat="1" ht="54" customHeight="1">
      <c r="A33" s="30">
        <v>12</v>
      </c>
      <c r="B33" s="30" t="s">
        <v>53</v>
      </c>
      <c r="C33" s="30">
        <v>3430202</v>
      </c>
      <c r="D33" s="57" t="s">
        <v>1471</v>
      </c>
      <c r="E33" s="28" t="s">
        <v>128</v>
      </c>
      <c r="F33" s="37">
        <v>796</v>
      </c>
      <c r="G33" s="22" t="s">
        <v>37</v>
      </c>
      <c r="H33" s="51">
        <v>1</v>
      </c>
      <c r="I33" s="76">
        <v>25226501000</v>
      </c>
      <c r="J33" s="26" t="s">
        <v>52</v>
      </c>
      <c r="K33" s="37">
        <v>600</v>
      </c>
      <c r="L33" s="28" t="s">
        <v>248</v>
      </c>
      <c r="M33" s="27" t="s">
        <v>137</v>
      </c>
      <c r="N33" s="67" t="s">
        <v>56</v>
      </c>
      <c r="O33" s="28" t="s">
        <v>58</v>
      </c>
    </row>
    <row r="34" spans="1:15" s="77" customFormat="1" ht="54.75" customHeight="1">
      <c r="A34" s="30">
        <v>13</v>
      </c>
      <c r="B34" s="30" t="s">
        <v>53</v>
      </c>
      <c r="C34" s="30">
        <v>3430202</v>
      </c>
      <c r="D34" s="57" t="s">
        <v>1472</v>
      </c>
      <c r="E34" s="28" t="s">
        <v>128</v>
      </c>
      <c r="F34" s="37">
        <v>796</v>
      </c>
      <c r="G34" s="22" t="s">
        <v>37</v>
      </c>
      <c r="H34" s="51">
        <v>1</v>
      </c>
      <c r="I34" s="76">
        <v>25226501000</v>
      </c>
      <c r="J34" s="26" t="s">
        <v>52</v>
      </c>
      <c r="K34" s="37">
        <v>6900</v>
      </c>
      <c r="L34" s="28" t="s">
        <v>248</v>
      </c>
      <c r="M34" s="27" t="s">
        <v>137</v>
      </c>
      <c r="N34" s="67" t="s">
        <v>56</v>
      </c>
      <c r="O34" s="28" t="s">
        <v>57</v>
      </c>
    </row>
    <row r="35" spans="1:15" s="77" customFormat="1" ht="54.75" customHeight="1">
      <c r="A35" s="30">
        <v>14</v>
      </c>
      <c r="B35" s="30" t="s">
        <v>53</v>
      </c>
      <c r="C35" s="30">
        <v>3430202</v>
      </c>
      <c r="D35" s="57" t="s">
        <v>1473</v>
      </c>
      <c r="E35" s="28" t="s">
        <v>128</v>
      </c>
      <c r="F35" s="37">
        <v>796</v>
      </c>
      <c r="G35" s="22" t="s">
        <v>37</v>
      </c>
      <c r="H35" s="51">
        <v>4</v>
      </c>
      <c r="I35" s="76">
        <v>25226501000</v>
      </c>
      <c r="J35" s="26" t="s">
        <v>52</v>
      </c>
      <c r="K35" s="37">
        <v>760</v>
      </c>
      <c r="L35" s="28" t="s">
        <v>248</v>
      </c>
      <c r="M35" s="27" t="s">
        <v>137</v>
      </c>
      <c r="N35" s="67" t="s">
        <v>56</v>
      </c>
      <c r="O35" s="28" t="s">
        <v>58</v>
      </c>
    </row>
    <row r="36" spans="1:15" s="77" customFormat="1" ht="54" customHeight="1">
      <c r="A36" s="30">
        <v>15</v>
      </c>
      <c r="B36" s="30" t="s">
        <v>53</v>
      </c>
      <c r="C36" s="30">
        <v>3430202</v>
      </c>
      <c r="D36" s="57" t="s">
        <v>1474</v>
      </c>
      <c r="E36" s="28" t="s">
        <v>128</v>
      </c>
      <c r="F36" s="37">
        <v>796</v>
      </c>
      <c r="G36" s="22" t="s">
        <v>37</v>
      </c>
      <c r="H36" s="51">
        <v>2</v>
      </c>
      <c r="I36" s="76">
        <v>25226501000</v>
      </c>
      <c r="J36" s="26" t="s">
        <v>52</v>
      </c>
      <c r="K36" s="37">
        <v>2200</v>
      </c>
      <c r="L36" s="28" t="s">
        <v>248</v>
      </c>
      <c r="M36" s="27" t="s">
        <v>137</v>
      </c>
      <c r="N36" s="67" t="s">
        <v>56</v>
      </c>
      <c r="O36" s="28" t="s">
        <v>57</v>
      </c>
    </row>
    <row r="37" spans="1:15" s="77" customFormat="1" ht="54" customHeight="1">
      <c r="A37" s="30">
        <v>16</v>
      </c>
      <c r="B37" s="30" t="s">
        <v>53</v>
      </c>
      <c r="C37" s="30">
        <v>3430202</v>
      </c>
      <c r="D37" s="57" t="s">
        <v>1475</v>
      </c>
      <c r="E37" s="28" t="s">
        <v>128</v>
      </c>
      <c r="F37" s="37">
        <v>796</v>
      </c>
      <c r="G37" s="22" t="s">
        <v>37</v>
      </c>
      <c r="H37" s="51">
        <v>2</v>
      </c>
      <c r="I37" s="76">
        <v>25226501000</v>
      </c>
      <c r="J37" s="26" t="s">
        <v>52</v>
      </c>
      <c r="K37" s="37">
        <v>1800</v>
      </c>
      <c r="L37" s="28" t="s">
        <v>248</v>
      </c>
      <c r="M37" s="27" t="s">
        <v>137</v>
      </c>
      <c r="N37" s="67" t="s">
        <v>56</v>
      </c>
      <c r="O37" s="28" t="s">
        <v>58</v>
      </c>
    </row>
    <row r="38" spans="1:15" s="77" customFormat="1" ht="54" customHeight="1">
      <c r="A38" s="30">
        <v>17</v>
      </c>
      <c r="B38" s="30" t="s">
        <v>53</v>
      </c>
      <c r="C38" s="30">
        <v>3430202</v>
      </c>
      <c r="D38" s="57" t="s">
        <v>1476</v>
      </c>
      <c r="E38" s="28" t="s">
        <v>128</v>
      </c>
      <c r="F38" s="37">
        <v>796</v>
      </c>
      <c r="G38" s="22" t="s">
        <v>37</v>
      </c>
      <c r="H38" s="51">
        <v>2</v>
      </c>
      <c r="I38" s="76">
        <v>25226501000</v>
      </c>
      <c r="J38" s="26" t="s">
        <v>52</v>
      </c>
      <c r="K38" s="37">
        <v>1800</v>
      </c>
      <c r="L38" s="28" t="s">
        <v>248</v>
      </c>
      <c r="M38" s="27" t="s">
        <v>137</v>
      </c>
      <c r="N38" s="67" t="s">
        <v>56</v>
      </c>
      <c r="O38" s="28" t="s">
        <v>57</v>
      </c>
    </row>
    <row r="39" spans="1:15" s="77" customFormat="1" ht="55.5" customHeight="1">
      <c r="A39" s="30">
        <v>18</v>
      </c>
      <c r="B39" s="30" t="s">
        <v>53</v>
      </c>
      <c r="C39" s="30">
        <v>3430206</v>
      </c>
      <c r="D39" s="57" t="s">
        <v>1477</v>
      </c>
      <c r="E39" s="28" t="s">
        <v>128</v>
      </c>
      <c r="F39" s="37">
        <v>796</v>
      </c>
      <c r="G39" s="22" t="s">
        <v>37</v>
      </c>
      <c r="H39" s="51">
        <v>1</v>
      </c>
      <c r="I39" s="76">
        <v>25226501000</v>
      </c>
      <c r="J39" s="26" t="s">
        <v>52</v>
      </c>
      <c r="K39" s="37">
        <v>6359</v>
      </c>
      <c r="L39" s="28" t="s">
        <v>248</v>
      </c>
      <c r="M39" s="27" t="s">
        <v>137</v>
      </c>
      <c r="N39" s="67" t="s">
        <v>56</v>
      </c>
      <c r="O39" s="28" t="s">
        <v>58</v>
      </c>
    </row>
    <row r="40" spans="1:15" s="77" customFormat="1" ht="52.5" customHeight="1">
      <c r="A40" s="30">
        <v>19</v>
      </c>
      <c r="B40" s="30" t="s">
        <v>53</v>
      </c>
      <c r="C40" s="30">
        <v>3430206</v>
      </c>
      <c r="D40" s="57" t="s">
        <v>1478</v>
      </c>
      <c r="E40" s="28" t="s">
        <v>128</v>
      </c>
      <c r="F40" s="37">
        <v>796</v>
      </c>
      <c r="G40" s="22" t="s">
        <v>37</v>
      </c>
      <c r="H40" s="51">
        <v>1</v>
      </c>
      <c r="I40" s="76">
        <v>25226501000</v>
      </c>
      <c r="J40" s="26" t="s">
        <v>52</v>
      </c>
      <c r="K40" s="37">
        <v>4365</v>
      </c>
      <c r="L40" s="28" t="s">
        <v>248</v>
      </c>
      <c r="M40" s="27" t="s">
        <v>137</v>
      </c>
      <c r="N40" s="67" t="s">
        <v>56</v>
      </c>
      <c r="O40" s="28" t="s">
        <v>57</v>
      </c>
    </row>
    <row r="41" spans="1:15" s="77" customFormat="1" ht="53.25" customHeight="1">
      <c r="A41" s="30">
        <v>20</v>
      </c>
      <c r="B41" s="30" t="s">
        <v>53</v>
      </c>
      <c r="C41" s="30">
        <v>3430206</v>
      </c>
      <c r="D41" s="57" t="s">
        <v>1479</v>
      </c>
      <c r="E41" s="28" t="s">
        <v>128</v>
      </c>
      <c r="F41" s="37">
        <v>796</v>
      </c>
      <c r="G41" s="22" t="s">
        <v>37</v>
      </c>
      <c r="H41" s="51">
        <v>1</v>
      </c>
      <c r="I41" s="76">
        <v>25226501000</v>
      </c>
      <c r="J41" s="26" t="s">
        <v>52</v>
      </c>
      <c r="K41" s="37">
        <v>3616</v>
      </c>
      <c r="L41" s="28" t="s">
        <v>248</v>
      </c>
      <c r="M41" s="27" t="s">
        <v>137</v>
      </c>
      <c r="N41" s="67" t="s">
        <v>56</v>
      </c>
      <c r="O41" s="28" t="s">
        <v>58</v>
      </c>
    </row>
    <row r="42" spans="1:15" s="77" customFormat="1" ht="56.25" customHeight="1">
      <c r="A42" s="30">
        <v>21</v>
      </c>
      <c r="B42" s="30" t="s">
        <v>53</v>
      </c>
      <c r="C42" s="30">
        <v>3430206</v>
      </c>
      <c r="D42" s="57" t="s">
        <v>1480</v>
      </c>
      <c r="E42" s="28" t="s">
        <v>128</v>
      </c>
      <c r="F42" s="37">
        <v>796</v>
      </c>
      <c r="G42" s="22" t="s">
        <v>37</v>
      </c>
      <c r="H42" s="51">
        <v>1</v>
      </c>
      <c r="I42" s="76">
        <v>25226501000</v>
      </c>
      <c r="J42" s="26" t="s">
        <v>52</v>
      </c>
      <c r="K42" s="37">
        <v>1100</v>
      </c>
      <c r="L42" s="28" t="s">
        <v>248</v>
      </c>
      <c r="M42" s="27" t="s">
        <v>137</v>
      </c>
      <c r="N42" s="67" t="s">
        <v>56</v>
      </c>
      <c r="O42" s="28" t="s">
        <v>57</v>
      </c>
    </row>
    <row r="43" spans="1:15" s="77" customFormat="1" ht="55.5" customHeight="1">
      <c r="A43" s="30">
        <v>22</v>
      </c>
      <c r="B43" s="30" t="s">
        <v>53</v>
      </c>
      <c r="C43" s="30">
        <v>3430206</v>
      </c>
      <c r="D43" s="57" t="s">
        <v>1481</v>
      </c>
      <c r="E43" s="28" t="s">
        <v>128</v>
      </c>
      <c r="F43" s="37">
        <v>796</v>
      </c>
      <c r="G43" s="22" t="s">
        <v>37</v>
      </c>
      <c r="H43" s="51">
        <v>1</v>
      </c>
      <c r="I43" s="76">
        <v>25226501000</v>
      </c>
      <c r="J43" s="26" t="s">
        <v>52</v>
      </c>
      <c r="K43" s="37">
        <v>1100</v>
      </c>
      <c r="L43" s="28" t="s">
        <v>248</v>
      </c>
      <c r="M43" s="27" t="s">
        <v>137</v>
      </c>
      <c r="N43" s="67" t="s">
        <v>56</v>
      </c>
      <c r="O43" s="28" t="s">
        <v>58</v>
      </c>
    </row>
    <row r="44" spans="1:15" s="77" customFormat="1" ht="51.75" customHeight="1">
      <c r="A44" s="30">
        <v>23</v>
      </c>
      <c r="B44" s="30" t="s">
        <v>53</v>
      </c>
      <c r="C44" s="30">
        <v>3430205</v>
      </c>
      <c r="D44" s="57" t="s">
        <v>1482</v>
      </c>
      <c r="E44" s="28" t="s">
        <v>128</v>
      </c>
      <c r="F44" s="37">
        <v>796</v>
      </c>
      <c r="G44" s="22" t="s">
        <v>37</v>
      </c>
      <c r="H44" s="51">
        <v>2</v>
      </c>
      <c r="I44" s="76">
        <v>25226501000</v>
      </c>
      <c r="J44" s="26" t="s">
        <v>52</v>
      </c>
      <c r="K44" s="37">
        <v>3600</v>
      </c>
      <c r="L44" s="28" t="s">
        <v>248</v>
      </c>
      <c r="M44" s="27" t="s">
        <v>137</v>
      </c>
      <c r="N44" s="67" t="s">
        <v>56</v>
      </c>
      <c r="O44" s="28" t="s">
        <v>57</v>
      </c>
    </row>
    <row r="45" spans="1:15" s="77" customFormat="1" ht="56.25" customHeight="1">
      <c r="A45" s="30">
        <v>24</v>
      </c>
      <c r="B45" s="30" t="s">
        <v>53</v>
      </c>
      <c r="C45" s="30">
        <v>3430111</v>
      </c>
      <c r="D45" s="57" t="s">
        <v>1483</v>
      </c>
      <c r="E45" s="28" t="s">
        <v>128</v>
      </c>
      <c r="F45" s="37">
        <v>796</v>
      </c>
      <c r="G45" s="22" t="s">
        <v>37</v>
      </c>
      <c r="H45" s="51">
        <v>1</v>
      </c>
      <c r="I45" s="76">
        <v>25226501000</v>
      </c>
      <c r="J45" s="26" t="s">
        <v>52</v>
      </c>
      <c r="K45" s="37">
        <v>5500</v>
      </c>
      <c r="L45" s="28" t="s">
        <v>248</v>
      </c>
      <c r="M45" s="27" t="s">
        <v>137</v>
      </c>
      <c r="N45" s="67" t="s">
        <v>56</v>
      </c>
      <c r="O45" s="28" t="s">
        <v>58</v>
      </c>
    </row>
    <row r="46" spans="1:15" s="77" customFormat="1" ht="52.5" customHeight="1">
      <c r="A46" s="30">
        <v>25</v>
      </c>
      <c r="B46" s="30" t="s">
        <v>53</v>
      </c>
      <c r="C46" s="30">
        <v>3430206</v>
      </c>
      <c r="D46" s="57" t="s">
        <v>1484</v>
      </c>
      <c r="E46" s="28" t="s">
        <v>128</v>
      </c>
      <c r="F46" s="37">
        <v>796</v>
      </c>
      <c r="G46" s="22" t="s">
        <v>37</v>
      </c>
      <c r="H46" s="51">
        <v>1</v>
      </c>
      <c r="I46" s="76">
        <v>25226501000</v>
      </c>
      <c r="J46" s="26" t="s">
        <v>52</v>
      </c>
      <c r="K46" s="37">
        <v>3900</v>
      </c>
      <c r="L46" s="28" t="s">
        <v>248</v>
      </c>
      <c r="M46" s="27" t="s">
        <v>137</v>
      </c>
      <c r="N46" s="67" t="s">
        <v>56</v>
      </c>
      <c r="O46" s="28" t="s">
        <v>57</v>
      </c>
    </row>
    <row r="47" spans="1:15" s="77" customFormat="1" ht="55.5" customHeight="1">
      <c r="A47" s="30">
        <v>26</v>
      </c>
      <c r="B47" s="30" t="s">
        <v>53</v>
      </c>
      <c r="C47" s="30">
        <v>3430206</v>
      </c>
      <c r="D47" s="57" t="s">
        <v>1485</v>
      </c>
      <c r="E47" s="28" t="s">
        <v>128</v>
      </c>
      <c r="F47" s="37">
        <v>796</v>
      </c>
      <c r="G47" s="22" t="s">
        <v>37</v>
      </c>
      <c r="H47" s="51">
        <v>1</v>
      </c>
      <c r="I47" s="76">
        <v>25226501000</v>
      </c>
      <c r="J47" s="26" t="s">
        <v>52</v>
      </c>
      <c r="K47" s="37">
        <v>2900</v>
      </c>
      <c r="L47" s="28" t="s">
        <v>248</v>
      </c>
      <c r="M47" s="27" t="s">
        <v>137</v>
      </c>
      <c r="N47" s="67" t="s">
        <v>56</v>
      </c>
      <c r="O47" s="28" t="s">
        <v>58</v>
      </c>
    </row>
    <row r="48" spans="1:15" s="77" customFormat="1" ht="55.5" customHeight="1">
      <c r="A48" s="30">
        <v>27</v>
      </c>
      <c r="B48" s="30" t="s">
        <v>53</v>
      </c>
      <c r="C48" s="30">
        <v>3430202</v>
      </c>
      <c r="D48" s="57" t="s">
        <v>1486</v>
      </c>
      <c r="E48" s="28" t="s">
        <v>128</v>
      </c>
      <c r="F48" s="37">
        <v>796</v>
      </c>
      <c r="G48" s="22" t="s">
        <v>37</v>
      </c>
      <c r="H48" s="51">
        <v>1</v>
      </c>
      <c r="I48" s="76">
        <v>25226501000</v>
      </c>
      <c r="J48" s="26" t="s">
        <v>52</v>
      </c>
      <c r="K48" s="37">
        <v>1890</v>
      </c>
      <c r="L48" s="28" t="s">
        <v>248</v>
      </c>
      <c r="M48" s="27" t="s">
        <v>137</v>
      </c>
      <c r="N48" s="67" t="s">
        <v>56</v>
      </c>
      <c r="O48" s="28" t="s">
        <v>57</v>
      </c>
    </row>
    <row r="49" spans="1:15" s="77" customFormat="1" ht="53.25" customHeight="1">
      <c r="A49" s="30">
        <v>28</v>
      </c>
      <c r="B49" s="30" t="s">
        <v>53</v>
      </c>
      <c r="C49" s="30">
        <v>3161221</v>
      </c>
      <c r="D49" s="57" t="s">
        <v>1487</v>
      </c>
      <c r="E49" s="28" t="s">
        <v>128</v>
      </c>
      <c r="F49" s="37">
        <v>796</v>
      </c>
      <c r="G49" s="22" t="s">
        <v>37</v>
      </c>
      <c r="H49" s="51">
        <v>1</v>
      </c>
      <c r="I49" s="76">
        <v>25226501000</v>
      </c>
      <c r="J49" s="26" t="s">
        <v>52</v>
      </c>
      <c r="K49" s="37">
        <v>4800</v>
      </c>
      <c r="L49" s="28" t="s">
        <v>248</v>
      </c>
      <c r="M49" s="27" t="s">
        <v>137</v>
      </c>
      <c r="N49" s="67" t="s">
        <v>56</v>
      </c>
      <c r="O49" s="28" t="s">
        <v>58</v>
      </c>
    </row>
    <row r="50" spans="1:15" s="77" customFormat="1" ht="52.5" customHeight="1">
      <c r="A50" s="30">
        <v>29</v>
      </c>
      <c r="B50" s="30" t="s">
        <v>53</v>
      </c>
      <c r="C50" s="30">
        <v>3430202</v>
      </c>
      <c r="D50" s="57" t="s">
        <v>1488</v>
      </c>
      <c r="E50" s="28" t="s">
        <v>128</v>
      </c>
      <c r="F50" s="37">
        <v>796</v>
      </c>
      <c r="G50" s="22" t="s">
        <v>37</v>
      </c>
      <c r="H50" s="51">
        <v>4</v>
      </c>
      <c r="I50" s="76">
        <v>25226501000</v>
      </c>
      <c r="J50" s="26" t="s">
        <v>52</v>
      </c>
      <c r="K50" s="37">
        <v>1800</v>
      </c>
      <c r="L50" s="28" t="s">
        <v>248</v>
      </c>
      <c r="M50" s="27" t="s">
        <v>137</v>
      </c>
      <c r="N50" s="67" t="s">
        <v>56</v>
      </c>
      <c r="O50" s="28" t="s">
        <v>57</v>
      </c>
    </row>
    <row r="51" spans="1:15" s="77" customFormat="1" ht="53.25" customHeight="1">
      <c r="A51" s="30">
        <v>30</v>
      </c>
      <c r="B51" s="30" t="s">
        <v>53</v>
      </c>
      <c r="C51" s="30">
        <v>3430202</v>
      </c>
      <c r="D51" s="57" t="s">
        <v>1489</v>
      </c>
      <c r="E51" s="28" t="s">
        <v>128</v>
      </c>
      <c r="F51" s="37">
        <v>796</v>
      </c>
      <c r="G51" s="22" t="s">
        <v>37</v>
      </c>
      <c r="H51" s="51">
        <v>4</v>
      </c>
      <c r="I51" s="76">
        <v>25226501000</v>
      </c>
      <c r="J51" s="26" t="s">
        <v>52</v>
      </c>
      <c r="K51" s="37">
        <v>4580</v>
      </c>
      <c r="L51" s="28" t="s">
        <v>248</v>
      </c>
      <c r="M51" s="27" t="s">
        <v>137</v>
      </c>
      <c r="N51" s="67" t="s">
        <v>56</v>
      </c>
      <c r="O51" s="28" t="s">
        <v>58</v>
      </c>
    </row>
    <row r="52" spans="1:15" s="77" customFormat="1" ht="52.5" customHeight="1">
      <c r="A52" s="30">
        <v>31</v>
      </c>
      <c r="B52" s="30" t="s">
        <v>53</v>
      </c>
      <c r="C52" s="30">
        <v>3161211</v>
      </c>
      <c r="D52" s="57" t="s">
        <v>1490</v>
      </c>
      <c r="E52" s="28" t="s">
        <v>128</v>
      </c>
      <c r="F52" s="37">
        <v>796</v>
      </c>
      <c r="G52" s="22" t="s">
        <v>37</v>
      </c>
      <c r="H52" s="51">
        <v>1</v>
      </c>
      <c r="I52" s="76">
        <v>25226501000</v>
      </c>
      <c r="J52" s="26" t="s">
        <v>52</v>
      </c>
      <c r="K52" s="37">
        <v>550</v>
      </c>
      <c r="L52" s="28" t="s">
        <v>248</v>
      </c>
      <c r="M52" s="27" t="s">
        <v>137</v>
      </c>
      <c r="N52" s="67" t="s">
        <v>56</v>
      </c>
      <c r="O52" s="28" t="s">
        <v>57</v>
      </c>
    </row>
    <row r="53" spans="1:15" s="77" customFormat="1" ht="54" customHeight="1">
      <c r="A53" s="30">
        <v>32</v>
      </c>
      <c r="B53" s="30" t="s">
        <v>53</v>
      </c>
      <c r="C53" s="30">
        <v>3161211</v>
      </c>
      <c r="D53" s="57" t="s">
        <v>1491</v>
      </c>
      <c r="E53" s="28" t="s">
        <v>128</v>
      </c>
      <c r="F53" s="37">
        <v>796</v>
      </c>
      <c r="G53" s="22" t="s">
        <v>37</v>
      </c>
      <c r="H53" s="51">
        <v>1</v>
      </c>
      <c r="I53" s="76">
        <v>25226501000</v>
      </c>
      <c r="J53" s="26" t="s">
        <v>52</v>
      </c>
      <c r="K53" s="37">
        <v>3200</v>
      </c>
      <c r="L53" s="28" t="s">
        <v>248</v>
      </c>
      <c r="M53" s="27" t="s">
        <v>137</v>
      </c>
      <c r="N53" s="67" t="s">
        <v>56</v>
      </c>
      <c r="O53" s="28" t="s">
        <v>58</v>
      </c>
    </row>
    <row r="54" spans="1:15" s="77" customFormat="1" ht="53.25" customHeight="1">
      <c r="A54" s="30">
        <v>33</v>
      </c>
      <c r="B54" s="30" t="s">
        <v>53</v>
      </c>
      <c r="C54" s="30">
        <v>3161221</v>
      </c>
      <c r="D54" s="57" t="s">
        <v>1492</v>
      </c>
      <c r="E54" s="28" t="s">
        <v>128</v>
      </c>
      <c r="F54" s="37">
        <v>796</v>
      </c>
      <c r="G54" s="22" t="s">
        <v>37</v>
      </c>
      <c r="H54" s="51">
        <v>1</v>
      </c>
      <c r="I54" s="76">
        <v>25226501000</v>
      </c>
      <c r="J54" s="26" t="s">
        <v>52</v>
      </c>
      <c r="K54" s="37">
        <v>4500</v>
      </c>
      <c r="L54" s="28" t="s">
        <v>248</v>
      </c>
      <c r="M54" s="27" t="s">
        <v>137</v>
      </c>
      <c r="N54" s="67" t="s">
        <v>56</v>
      </c>
      <c r="O54" s="28" t="s">
        <v>57</v>
      </c>
    </row>
    <row r="55" spans="1:15" s="77" customFormat="1" ht="54.75" customHeight="1">
      <c r="A55" s="30">
        <v>34</v>
      </c>
      <c r="B55" s="30" t="s">
        <v>53</v>
      </c>
      <c r="C55" s="30">
        <v>3430202</v>
      </c>
      <c r="D55" s="57" t="s">
        <v>1493</v>
      </c>
      <c r="E55" s="28" t="s">
        <v>128</v>
      </c>
      <c r="F55" s="37">
        <v>839</v>
      </c>
      <c r="G55" s="22" t="s">
        <v>1494</v>
      </c>
      <c r="H55" s="51">
        <v>1</v>
      </c>
      <c r="I55" s="76">
        <v>25226501000</v>
      </c>
      <c r="J55" s="26" t="s">
        <v>52</v>
      </c>
      <c r="K55" s="37">
        <v>1119</v>
      </c>
      <c r="L55" s="28" t="s">
        <v>248</v>
      </c>
      <c r="M55" s="27" t="s">
        <v>137</v>
      </c>
      <c r="N55" s="67" t="s">
        <v>56</v>
      </c>
      <c r="O55" s="28" t="s">
        <v>58</v>
      </c>
    </row>
    <row r="56" spans="1:15" s="77" customFormat="1" ht="53.25" customHeight="1">
      <c r="A56" s="30">
        <v>35</v>
      </c>
      <c r="B56" s="30" t="s">
        <v>53</v>
      </c>
      <c r="C56" s="30">
        <v>3430202</v>
      </c>
      <c r="D56" s="57" t="s">
        <v>1495</v>
      </c>
      <c r="E56" s="28" t="s">
        <v>128</v>
      </c>
      <c r="F56" s="37">
        <v>839</v>
      </c>
      <c r="G56" s="22" t="s">
        <v>1494</v>
      </c>
      <c r="H56" s="51">
        <v>1</v>
      </c>
      <c r="I56" s="76">
        <v>25226501000</v>
      </c>
      <c r="J56" s="26" t="s">
        <v>52</v>
      </c>
      <c r="K56" s="37">
        <v>900</v>
      </c>
      <c r="L56" s="28" t="s">
        <v>248</v>
      </c>
      <c r="M56" s="27" t="s">
        <v>137</v>
      </c>
      <c r="N56" s="67" t="s">
        <v>56</v>
      </c>
      <c r="O56" s="28" t="s">
        <v>57</v>
      </c>
    </row>
    <row r="57" spans="1:15" s="77" customFormat="1" ht="54.75" customHeight="1">
      <c r="A57" s="30">
        <v>36</v>
      </c>
      <c r="B57" s="30" t="s">
        <v>53</v>
      </c>
      <c r="C57" s="30">
        <v>3430205</v>
      </c>
      <c r="D57" s="57" t="s">
        <v>1496</v>
      </c>
      <c r="E57" s="28" t="s">
        <v>128</v>
      </c>
      <c r="F57" s="37">
        <v>796</v>
      </c>
      <c r="G57" s="22" t="s">
        <v>37</v>
      </c>
      <c r="H57" s="51">
        <v>4</v>
      </c>
      <c r="I57" s="76">
        <v>25226501000</v>
      </c>
      <c r="J57" s="26" t="s">
        <v>52</v>
      </c>
      <c r="K57" s="37">
        <v>7200</v>
      </c>
      <c r="L57" s="28" t="s">
        <v>248</v>
      </c>
      <c r="M57" s="27" t="s">
        <v>137</v>
      </c>
      <c r="N57" s="67" t="s">
        <v>56</v>
      </c>
      <c r="O57" s="28" t="s">
        <v>58</v>
      </c>
    </row>
    <row r="58" spans="1:15" s="77" customFormat="1" ht="53.25" customHeight="1">
      <c r="A58" s="30">
        <v>37</v>
      </c>
      <c r="B58" s="30" t="s">
        <v>53</v>
      </c>
      <c r="C58" s="30">
        <v>2612121</v>
      </c>
      <c r="D58" s="57" t="s">
        <v>1497</v>
      </c>
      <c r="E58" s="28" t="s">
        <v>128</v>
      </c>
      <c r="F58" s="37">
        <v>796</v>
      </c>
      <c r="G58" s="22" t="s">
        <v>37</v>
      </c>
      <c r="H58" s="51">
        <v>1</v>
      </c>
      <c r="I58" s="76">
        <v>25226501000</v>
      </c>
      <c r="J58" s="26" t="s">
        <v>52</v>
      </c>
      <c r="K58" s="37">
        <v>7500</v>
      </c>
      <c r="L58" s="28" t="s">
        <v>248</v>
      </c>
      <c r="M58" s="27" t="s">
        <v>137</v>
      </c>
      <c r="N58" s="67" t="s">
        <v>56</v>
      </c>
      <c r="O58" s="28" t="s">
        <v>57</v>
      </c>
    </row>
    <row r="59" spans="1:15" s="77" customFormat="1" ht="51.75" customHeight="1">
      <c r="A59" s="30">
        <v>38</v>
      </c>
      <c r="B59" s="30" t="s">
        <v>53</v>
      </c>
      <c r="C59" s="30">
        <v>3430209</v>
      </c>
      <c r="D59" s="57" t="s">
        <v>1498</v>
      </c>
      <c r="E59" s="28" t="s">
        <v>128</v>
      </c>
      <c r="F59" s="37">
        <v>839</v>
      </c>
      <c r="G59" s="22" t="s">
        <v>39</v>
      </c>
      <c r="H59" s="51">
        <v>4</v>
      </c>
      <c r="I59" s="76">
        <v>25226501000</v>
      </c>
      <c r="J59" s="26" t="s">
        <v>52</v>
      </c>
      <c r="K59" s="37">
        <v>11200</v>
      </c>
      <c r="L59" s="28" t="s">
        <v>248</v>
      </c>
      <c r="M59" s="27" t="s">
        <v>137</v>
      </c>
      <c r="N59" s="67" t="s">
        <v>56</v>
      </c>
      <c r="O59" s="28" t="s">
        <v>58</v>
      </c>
    </row>
    <row r="60" spans="1:15" s="77" customFormat="1" ht="54" customHeight="1">
      <c r="A60" s="30">
        <v>39</v>
      </c>
      <c r="B60" s="30" t="s">
        <v>53</v>
      </c>
      <c r="C60" s="30">
        <v>3140211</v>
      </c>
      <c r="D60" s="785" t="s">
        <v>1499</v>
      </c>
      <c r="E60" s="28" t="s">
        <v>128</v>
      </c>
      <c r="F60" s="37">
        <v>796</v>
      </c>
      <c r="G60" s="22" t="s">
        <v>37</v>
      </c>
      <c r="H60" s="51">
        <v>2</v>
      </c>
      <c r="I60" s="76">
        <v>25226501000</v>
      </c>
      <c r="J60" s="26" t="s">
        <v>52</v>
      </c>
      <c r="K60" s="37">
        <v>17900</v>
      </c>
      <c r="L60" s="28" t="s">
        <v>248</v>
      </c>
      <c r="M60" s="27" t="s">
        <v>137</v>
      </c>
      <c r="N60" s="67" t="s">
        <v>56</v>
      </c>
      <c r="O60" s="28" t="s">
        <v>57</v>
      </c>
    </row>
    <row r="61" spans="1:15" s="77" customFormat="1" ht="53.25" customHeight="1">
      <c r="A61" s="30">
        <v>40</v>
      </c>
      <c r="B61" s="30" t="s">
        <v>53</v>
      </c>
      <c r="C61" s="30">
        <v>3140211</v>
      </c>
      <c r="D61" s="785" t="s">
        <v>1500</v>
      </c>
      <c r="E61" s="28" t="s">
        <v>128</v>
      </c>
      <c r="F61" s="37">
        <v>796</v>
      </c>
      <c r="G61" s="22" t="s">
        <v>37</v>
      </c>
      <c r="H61" s="51">
        <v>2</v>
      </c>
      <c r="I61" s="76">
        <v>25226501000</v>
      </c>
      <c r="J61" s="26" t="s">
        <v>52</v>
      </c>
      <c r="K61" s="37">
        <v>8000</v>
      </c>
      <c r="L61" s="28" t="s">
        <v>248</v>
      </c>
      <c r="M61" s="27" t="s">
        <v>137</v>
      </c>
      <c r="N61" s="67" t="s">
        <v>56</v>
      </c>
      <c r="O61" s="28" t="s">
        <v>58</v>
      </c>
    </row>
    <row r="62" spans="1:15" s="77" customFormat="1" ht="30" customHeight="1">
      <c r="A62" s="30">
        <v>41</v>
      </c>
      <c r="B62" s="30" t="s">
        <v>53</v>
      </c>
      <c r="C62" s="30">
        <v>2411413</v>
      </c>
      <c r="D62" s="58" t="s">
        <v>1501</v>
      </c>
      <c r="E62" s="28" t="s">
        <v>128</v>
      </c>
      <c r="F62" s="37">
        <v>112</v>
      </c>
      <c r="G62" s="23" t="s">
        <v>183</v>
      </c>
      <c r="H62" s="50">
        <v>100</v>
      </c>
      <c r="I62" s="76">
        <v>25226501000</v>
      </c>
      <c r="J62" s="26" t="s">
        <v>52</v>
      </c>
      <c r="K62" s="37">
        <v>8600</v>
      </c>
      <c r="L62" s="28" t="s">
        <v>248</v>
      </c>
      <c r="M62" s="27" t="s">
        <v>137</v>
      </c>
      <c r="N62" s="67" t="s">
        <v>56</v>
      </c>
      <c r="O62" s="28" t="s">
        <v>57</v>
      </c>
    </row>
    <row r="63" spans="1:15" s="77" customFormat="1" ht="25.5">
      <c r="A63" s="30">
        <v>42</v>
      </c>
      <c r="B63" s="30" t="s">
        <v>53</v>
      </c>
      <c r="C63" s="30">
        <v>2320450</v>
      </c>
      <c r="D63" s="58" t="s">
        <v>1502</v>
      </c>
      <c r="E63" s="28" t="s">
        <v>128</v>
      </c>
      <c r="F63" s="37">
        <v>166</v>
      </c>
      <c r="G63" s="23" t="s">
        <v>41</v>
      </c>
      <c r="H63" s="50">
        <v>3</v>
      </c>
      <c r="I63" s="76">
        <v>25226501000</v>
      </c>
      <c r="J63" s="26" t="s">
        <v>52</v>
      </c>
      <c r="K63" s="37">
        <v>270</v>
      </c>
      <c r="L63" s="28" t="s">
        <v>248</v>
      </c>
      <c r="M63" s="27" t="s">
        <v>137</v>
      </c>
      <c r="N63" s="67" t="s">
        <v>56</v>
      </c>
      <c r="O63" s="28" t="s">
        <v>58</v>
      </c>
    </row>
    <row r="64" spans="1:15" s="77" customFormat="1" ht="25.5">
      <c r="A64" s="30">
        <v>43</v>
      </c>
      <c r="B64" s="30" t="s">
        <v>53</v>
      </c>
      <c r="C64" s="30">
        <v>2320430</v>
      </c>
      <c r="D64" s="786" t="s">
        <v>1503</v>
      </c>
      <c r="E64" s="28" t="s">
        <v>128</v>
      </c>
      <c r="F64" s="37">
        <v>166</v>
      </c>
      <c r="G64" s="23" t="s">
        <v>41</v>
      </c>
      <c r="H64" s="50">
        <v>35</v>
      </c>
      <c r="I64" s="76">
        <v>25226501000</v>
      </c>
      <c r="J64" s="26" t="s">
        <v>52</v>
      </c>
      <c r="K64" s="37">
        <v>4550</v>
      </c>
      <c r="L64" s="28" t="s">
        <v>248</v>
      </c>
      <c r="M64" s="27" t="s">
        <v>137</v>
      </c>
      <c r="N64" s="67" t="s">
        <v>56</v>
      </c>
      <c r="O64" s="28" t="s">
        <v>57</v>
      </c>
    </row>
    <row r="65" spans="1:15" s="77" customFormat="1" ht="25.5">
      <c r="A65" s="30">
        <v>44</v>
      </c>
      <c r="B65" s="30" t="s">
        <v>53</v>
      </c>
      <c r="C65" s="30">
        <v>3722050</v>
      </c>
      <c r="D65" s="58" t="s">
        <v>1504</v>
      </c>
      <c r="E65" s="28" t="s">
        <v>128</v>
      </c>
      <c r="F65" s="37">
        <v>166</v>
      </c>
      <c r="G65" s="23" t="s">
        <v>41</v>
      </c>
      <c r="H65" s="50">
        <f>320-120</f>
        <v>200</v>
      </c>
      <c r="I65" s="76">
        <v>25226501000</v>
      </c>
      <c r="J65" s="26" t="s">
        <v>52</v>
      </c>
      <c r="K65" s="37">
        <v>13200</v>
      </c>
      <c r="L65" s="28" t="s">
        <v>248</v>
      </c>
      <c r="M65" s="27" t="s">
        <v>137</v>
      </c>
      <c r="N65" s="67" t="s">
        <v>56</v>
      </c>
      <c r="O65" s="28" t="s">
        <v>58</v>
      </c>
    </row>
    <row r="66" spans="1:15" s="77" customFormat="1" ht="25.5">
      <c r="A66" s="30">
        <v>45</v>
      </c>
      <c r="B66" s="30" t="s">
        <v>53</v>
      </c>
      <c r="C66" s="30">
        <v>1725601</v>
      </c>
      <c r="D66" s="58" t="s">
        <v>1505</v>
      </c>
      <c r="E66" s="28" t="s">
        <v>128</v>
      </c>
      <c r="F66" s="37">
        <v>6</v>
      </c>
      <c r="G66" s="23" t="s">
        <v>42</v>
      </c>
      <c r="H66" s="50">
        <v>300</v>
      </c>
      <c r="I66" s="76">
        <v>25226501000</v>
      </c>
      <c r="J66" s="26" t="s">
        <v>52</v>
      </c>
      <c r="K66" s="37">
        <v>15000</v>
      </c>
      <c r="L66" s="28" t="s">
        <v>248</v>
      </c>
      <c r="M66" s="27" t="s">
        <v>137</v>
      </c>
      <c r="N66" s="67" t="s">
        <v>56</v>
      </c>
      <c r="O66" s="28" t="s">
        <v>57</v>
      </c>
    </row>
    <row r="67" spans="1:15" s="77" customFormat="1" ht="25.5">
      <c r="A67" s="30">
        <v>46</v>
      </c>
      <c r="B67" s="30" t="s">
        <v>53</v>
      </c>
      <c r="C67" s="30">
        <v>2422129</v>
      </c>
      <c r="D67" s="57" t="s">
        <v>1506</v>
      </c>
      <c r="E67" s="28" t="s">
        <v>128</v>
      </c>
      <c r="F67" s="37">
        <v>166</v>
      </c>
      <c r="G67" s="23" t="s">
        <v>41</v>
      </c>
      <c r="H67" s="50">
        <v>330</v>
      </c>
      <c r="I67" s="76">
        <v>25226501000</v>
      </c>
      <c r="J67" s="26" t="s">
        <v>52</v>
      </c>
      <c r="K67" s="37">
        <v>32340</v>
      </c>
      <c r="L67" s="28" t="s">
        <v>248</v>
      </c>
      <c r="M67" s="27" t="s">
        <v>137</v>
      </c>
      <c r="N67" s="67" t="s">
        <v>56</v>
      </c>
      <c r="O67" s="28" t="s">
        <v>58</v>
      </c>
    </row>
    <row r="68" spans="1:15" s="77" customFormat="1" ht="25.5">
      <c r="A68" s="30">
        <v>47</v>
      </c>
      <c r="B68" s="30" t="s">
        <v>53</v>
      </c>
      <c r="C68" s="30">
        <v>2430121</v>
      </c>
      <c r="D68" s="58" t="s">
        <v>1507</v>
      </c>
      <c r="E68" s="28" t="s">
        <v>128</v>
      </c>
      <c r="F68" s="37">
        <v>166</v>
      </c>
      <c r="G68" s="23" t="s">
        <v>41</v>
      </c>
      <c r="H68" s="50">
        <v>80</v>
      </c>
      <c r="I68" s="76">
        <v>25226501000</v>
      </c>
      <c r="J68" s="26" t="s">
        <v>52</v>
      </c>
      <c r="K68" s="37">
        <v>7940</v>
      </c>
      <c r="L68" s="28" t="s">
        <v>248</v>
      </c>
      <c r="M68" s="27" t="s">
        <v>137</v>
      </c>
      <c r="N68" s="67" t="s">
        <v>56</v>
      </c>
      <c r="O68" s="28" t="s">
        <v>57</v>
      </c>
    </row>
    <row r="69" spans="1:15" s="77" customFormat="1" ht="36" customHeight="1">
      <c r="A69" s="30">
        <v>48</v>
      </c>
      <c r="B69" s="30" t="s">
        <v>53</v>
      </c>
      <c r="C69" s="30">
        <v>2422191</v>
      </c>
      <c r="D69" s="58" t="s">
        <v>1508</v>
      </c>
      <c r="E69" s="28" t="s">
        <v>128</v>
      </c>
      <c r="F69" s="37">
        <v>166</v>
      </c>
      <c r="G69" s="23" t="s">
        <v>41</v>
      </c>
      <c r="H69" s="50">
        <v>100</v>
      </c>
      <c r="I69" s="76">
        <v>25226501000</v>
      </c>
      <c r="J69" s="26" t="s">
        <v>52</v>
      </c>
      <c r="K69" s="37">
        <v>8518</v>
      </c>
      <c r="L69" s="28" t="s">
        <v>248</v>
      </c>
      <c r="M69" s="27" t="s">
        <v>137</v>
      </c>
      <c r="N69" s="67" t="s">
        <v>56</v>
      </c>
      <c r="O69" s="28" t="s">
        <v>58</v>
      </c>
    </row>
    <row r="70" spans="1:15" s="77" customFormat="1" ht="40.5" customHeight="1">
      <c r="A70" s="30">
        <v>49</v>
      </c>
      <c r="B70" s="30" t="s">
        <v>53</v>
      </c>
      <c r="C70" s="30">
        <v>2411413</v>
      </c>
      <c r="D70" s="58" t="s">
        <v>1509</v>
      </c>
      <c r="E70" s="28" t="s">
        <v>128</v>
      </c>
      <c r="F70" s="37">
        <v>112</v>
      </c>
      <c r="G70" s="23" t="s">
        <v>183</v>
      </c>
      <c r="H70" s="50">
        <v>90</v>
      </c>
      <c r="I70" s="76">
        <v>25226501000</v>
      </c>
      <c r="J70" s="26" t="s">
        <v>52</v>
      </c>
      <c r="K70" s="37">
        <v>7740</v>
      </c>
      <c r="L70" s="28" t="s">
        <v>248</v>
      </c>
      <c r="M70" s="27" t="s">
        <v>137</v>
      </c>
      <c r="N70" s="67" t="s">
        <v>56</v>
      </c>
      <c r="O70" s="28" t="s">
        <v>57</v>
      </c>
    </row>
    <row r="71" spans="1:15" s="77" customFormat="1" ht="39.75" customHeight="1">
      <c r="A71" s="30">
        <v>50</v>
      </c>
      <c r="B71" s="30" t="s">
        <v>53</v>
      </c>
      <c r="C71" s="30">
        <v>3722050</v>
      </c>
      <c r="D71" s="58" t="s">
        <v>1510</v>
      </c>
      <c r="E71" s="28" t="s">
        <v>128</v>
      </c>
      <c r="F71" s="37">
        <v>166</v>
      </c>
      <c r="G71" s="23" t="s">
        <v>41</v>
      </c>
      <c r="H71" s="50">
        <v>100</v>
      </c>
      <c r="I71" s="76">
        <v>25226501000</v>
      </c>
      <c r="J71" s="26" t="s">
        <v>52</v>
      </c>
      <c r="K71" s="37">
        <v>6600</v>
      </c>
      <c r="L71" s="28" t="s">
        <v>248</v>
      </c>
      <c r="M71" s="27" t="s">
        <v>137</v>
      </c>
      <c r="N71" s="67" t="s">
        <v>56</v>
      </c>
      <c r="O71" s="28" t="s">
        <v>58</v>
      </c>
    </row>
    <row r="72" spans="1:15" s="77" customFormat="1" ht="38.25" customHeight="1">
      <c r="A72" s="30">
        <v>51</v>
      </c>
      <c r="B72" s="30" t="s">
        <v>53</v>
      </c>
      <c r="C72" s="30">
        <v>2320450</v>
      </c>
      <c r="D72" s="58" t="s">
        <v>1511</v>
      </c>
      <c r="E72" s="28" t="s">
        <v>128</v>
      </c>
      <c r="F72" s="37">
        <v>166</v>
      </c>
      <c r="G72" s="23" t="s">
        <v>41</v>
      </c>
      <c r="H72" s="50">
        <v>1</v>
      </c>
      <c r="I72" s="76">
        <v>25226501000</v>
      </c>
      <c r="J72" s="26" t="s">
        <v>52</v>
      </c>
      <c r="K72" s="37">
        <v>90</v>
      </c>
      <c r="L72" s="28" t="s">
        <v>248</v>
      </c>
      <c r="M72" s="27" t="s">
        <v>137</v>
      </c>
      <c r="N72" s="67" t="s">
        <v>56</v>
      </c>
      <c r="O72" s="28" t="s">
        <v>57</v>
      </c>
    </row>
    <row r="73" spans="1:15" s="77" customFormat="1" ht="42" customHeight="1">
      <c r="A73" s="30">
        <v>52</v>
      </c>
      <c r="B73" s="30" t="s">
        <v>53</v>
      </c>
      <c r="C73" s="30">
        <v>2320430</v>
      </c>
      <c r="D73" s="57" t="s">
        <v>1512</v>
      </c>
      <c r="E73" s="28" t="s">
        <v>128</v>
      </c>
      <c r="F73" s="37">
        <v>166</v>
      </c>
      <c r="G73" s="22" t="s">
        <v>41</v>
      </c>
      <c r="H73" s="51">
        <v>10</v>
      </c>
      <c r="I73" s="76">
        <v>25226501000</v>
      </c>
      <c r="J73" s="26" t="s">
        <v>52</v>
      </c>
      <c r="K73" s="37">
        <v>11660</v>
      </c>
      <c r="L73" s="28" t="s">
        <v>248</v>
      </c>
      <c r="M73" s="27" t="s">
        <v>137</v>
      </c>
      <c r="N73" s="67" t="s">
        <v>56</v>
      </c>
      <c r="O73" s="28" t="s">
        <v>58</v>
      </c>
    </row>
    <row r="74" spans="1:15" s="77" customFormat="1" ht="42" customHeight="1">
      <c r="A74" s="30">
        <v>53</v>
      </c>
      <c r="B74" s="30" t="s">
        <v>53</v>
      </c>
      <c r="C74" s="30">
        <v>2422129</v>
      </c>
      <c r="D74" s="58" t="s">
        <v>1513</v>
      </c>
      <c r="E74" s="28" t="s">
        <v>128</v>
      </c>
      <c r="F74" s="37">
        <v>166</v>
      </c>
      <c r="G74" s="23" t="s">
        <v>41</v>
      </c>
      <c r="H74" s="50">
        <v>3.6</v>
      </c>
      <c r="I74" s="76">
        <v>25226501000</v>
      </c>
      <c r="J74" s="26" t="s">
        <v>52</v>
      </c>
      <c r="K74" s="37">
        <v>354</v>
      </c>
      <c r="L74" s="28" t="s">
        <v>248</v>
      </c>
      <c r="M74" s="27" t="s">
        <v>137</v>
      </c>
      <c r="N74" s="67" t="s">
        <v>56</v>
      </c>
      <c r="O74" s="28" t="s">
        <v>57</v>
      </c>
    </row>
    <row r="75" spans="1:15" s="77" customFormat="1" ht="71.25" customHeight="1">
      <c r="A75" s="30">
        <v>54</v>
      </c>
      <c r="B75" s="30" t="s">
        <v>53</v>
      </c>
      <c r="C75" s="30">
        <v>2320230</v>
      </c>
      <c r="D75" s="57" t="s">
        <v>1514</v>
      </c>
      <c r="E75" s="28" t="s">
        <v>128</v>
      </c>
      <c r="F75" s="37">
        <v>168</v>
      </c>
      <c r="G75" s="22" t="s">
        <v>40</v>
      </c>
      <c r="H75" s="51">
        <v>4.3</v>
      </c>
      <c r="I75" s="76">
        <v>25226501000</v>
      </c>
      <c r="J75" s="26" t="s">
        <v>52</v>
      </c>
      <c r="K75" s="37">
        <v>142330</v>
      </c>
      <c r="L75" s="27" t="s">
        <v>48</v>
      </c>
      <c r="M75" s="27" t="s">
        <v>48</v>
      </c>
      <c r="N75" s="67" t="s">
        <v>56</v>
      </c>
      <c r="O75" s="28" t="s">
        <v>57</v>
      </c>
    </row>
    <row r="76" spans="1:15" s="77" customFormat="1" ht="66.75" customHeight="1">
      <c r="A76" s="30">
        <v>55</v>
      </c>
      <c r="B76" s="30" t="s">
        <v>53</v>
      </c>
      <c r="C76" s="30">
        <v>2320212</v>
      </c>
      <c r="D76" s="57" t="s">
        <v>1515</v>
      </c>
      <c r="E76" s="28" t="s">
        <v>128</v>
      </c>
      <c r="F76" s="37">
        <v>168</v>
      </c>
      <c r="G76" s="22" t="s">
        <v>40</v>
      </c>
      <c r="H76" s="51">
        <v>0.48599999999999999</v>
      </c>
      <c r="I76" s="76">
        <v>25226501000</v>
      </c>
      <c r="J76" s="26" t="s">
        <v>52</v>
      </c>
      <c r="K76" s="37">
        <v>14157</v>
      </c>
      <c r="L76" s="27" t="s">
        <v>48</v>
      </c>
      <c r="M76" s="27" t="s">
        <v>48</v>
      </c>
      <c r="N76" s="67" t="s">
        <v>56</v>
      </c>
      <c r="O76" s="28" t="s">
        <v>58</v>
      </c>
    </row>
    <row r="77" spans="1:15" s="77" customFormat="1" ht="69" customHeight="1">
      <c r="A77" s="30">
        <v>56</v>
      </c>
      <c r="B77" s="30" t="s">
        <v>53</v>
      </c>
      <c r="C77" s="30">
        <v>2320212</v>
      </c>
      <c r="D77" s="101" t="s">
        <v>1516</v>
      </c>
      <c r="E77" s="28" t="s">
        <v>128</v>
      </c>
      <c r="F77" s="37">
        <v>168</v>
      </c>
      <c r="G77" s="22" t="s">
        <v>40</v>
      </c>
      <c r="H77" s="787">
        <v>1.95</v>
      </c>
      <c r="I77" s="76">
        <v>25226501000</v>
      </c>
      <c r="J77" s="26" t="s">
        <v>52</v>
      </c>
      <c r="K77" s="37">
        <v>70980</v>
      </c>
      <c r="L77" s="27" t="s">
        <v>48</v>
      </c>
      <c r="M77" s="27" t="s">
        <v>48</v>
      </c>
      <c r="N77" s="67" t="s">
        <v>56</v>
      </c>
      <c r="O77" s="28" t="s">
        <v>57</v>
      </c>
    </row>
    <row r="78" spans="1:15" s="77" customFormat="1" ht="69" customHeight="1">
      <c r="A78" s="30">
        <v>57</v>
      </c>
      <c r="B78" s="30" t="s">
        <v>53</v>
      </c>
      <c r="C78" s="30">
        <v>2429413</v>
      </c>
      <c r="D78" s="57" t="s">
        <v>1517</v>
      </c>
      <c r="E78" s="28" t="s">
        <v>128</v>
      </c>
      <c r="F78" s="37">
        <v>166</v>
      </c>
      <c r="G78" s="22" t="s">
        <v>41</v>
      </c>
      <c r="H78" s="51">
        <v>20</v>
      </c>
      <c r="I78" s="76">
        <v>25226501000</v>
      </c>
      <c r="J78" s="26" t="s">
        <v>52</v>
      </c>
      <c r="K78" s="37">
        <v>1500</v>
      </c>
      <c r="L78" s="28" t="s">
        <v>248</v>
      </c>
      <c r="M78" s="27">
        <v>41334</v>
      </c>
      <c r="N78" s="67" t="s">
        <v>56</v>
      </c>
      <c r="O78" s="28" t="s">
        <v>58</v>
      </c>
    </row>
    <row r="79" spans="1:15" s="77" customFormat="1" ht="63.75" customHeight="1">
      <c r="A79" s="30">
        <v>58</v>
      </c>
      <c r="B79" s="117" t="s">
        <v>53</v>
      </c>
      <c r="C79" s="30">
        <v>2320310</v>
      </c>
      <c r="D79" s="57" t="s">
        <v>1518</v>
      </c>
      <c r="E79" s="28" t="s">
        <v>128</v>
      </c>
      <c r="F79" s="37">
        <v>166</v>
      </c>
      <c r="G79" s="22" t="s">
        <v>41</v>
      </c>
      <c r="H79" s="51">
        <v>1494.29</v>
      </c>
      <c r="I79" s="76">
        <v>25226501000</v>
      </c>
      <c r="J79" s="26" t="s">
        <v>52</v>
      </c>
      <c r="K79" s="37">
        <v>193811</v>
      </c>
      <c r="L79" s="28" t="s">
        <v>248</v>
      </c>
      <c r="M79" s="27">
        <v>41334</v>
      </c>
      <c r="N79" s="67" t="s">
        <v>56</v>
      </c>
      <c r="O79" s="28" t="s">
        <v>57</v>
      </c>
    </row>
    <row r="80" spans="1:15" s="77" customFormat="1" ht="70.5" customHeight="1">
      <c r="A80" s="30">
        <v>59</v>
      </c>
      <c r="B80" s="30" t="s">
        <v>53</v>
      </c>
      <c r="C80" s="30">
        <v>2320830</v>
      </c>
      <c r="D80" s="57" t="s">
        <v>1519</v>
      </c>
      <c r="E80" s="28" t="s">
        <v>128</v>
      </c>
      <c r="F80" s="37">
        <v>112</v>
      </c>
      <c r="G80" s="22" t="s">
        <v>183</v>
      </c>
      <c r="H80" s="51">
        <v>70</v>
      </c>
      <c r="I80" s="76">
        <v>25226501000</v>
      </c>
      <c r="J80" s="26" t="s">
        <v>52</v>
      </c>
      <c r="K80" s="37">
        <v>4304</v>
      </c>
      <c r="L80" s="28" t="s">
        <v>248</v>
      </c>
      <c r="M80" s="27">
        <v>41334</v>
      </c>
      <c r="N80" s="67" t="s">
        <v>56</v>
      </c>
      <c r="O80" s="28" t="s">
        <v>58</v>
      </c>
    </row>
    <row r="81" spans="1:15" s="77" customFormat="1" ht="63.75" customHeight="1">
      <c r="A81" s="30">
        <v>60</v>
      </c>
      <c r="B81" s="30" t="s">
        <v>53</v>
      </c>
      <c r="C81" s="30">
        <v>2320430</v>
      </c>
      <c r="D81" s="57" t="s">
        <v>1520</v>
      </c>
      <c r="E81" s="28" t="s">
        <v>128</v>
      </c>
      <c r="F81" s="37">
        <v>166</v>
      </c>
      <c r="G81" s="22" t="s">
        <v>41</v>
      </c>
      <c r="H81" s="51">
        <v>40</v>
      </c>
      <c r="I81" s="76">
        <v>25226501000</v>
      </c>
      <c r="J81" s="26" t="s">
        <v>52</v>
      </c>
      <c r="K81" s="37">
        <v>46640</v>
      </c>
      <c r="L81" s="28" t="s">
        <v>1521</v>
      </c>
      <c r="M81" s="27">
        <v>41334</v>
      </c>
      <c r="N81" s="67" t="s">
        <v>56</v>
      </c>
      <c r="O81" s="28" t="s">
        <v>57</v>
      </c>
    </row>
    <row r="82" spans="1:15" s="77" customFormat="1" ht="25.5">
      <c r="A82" s="30">
        <v>61</v>
      </c>
      <c r="B82" s="30" t="s">
        <v>53</v>
      </c>
      <c r="C82" s="30">
        <v>3699129</v>
      </c>
      <c r="D82" s="57" t="s">
        <v>1522</v>
      </c>
      <c r="E82" s="28" t="s">
        <v>128</v>
      </c>
      <c r="F82" s="37">
        <v>796</v>
      </c>
      <c r="G82" s="22" t="s">
        <v>46</v>
      </c>
      <c r="H82" s="51">
        <v>4183</v>
      </c>
      <c r="I82" s="76">
        <v>25226501000</v>
      </c>
      <c r="J82" s="26" t="s">
        <v>52</v>
      </c>
      <c r="K82" s="37">
        <v>40184</v>
      </c>
      <c r="L82" s="28" t="s">
        <v>1521</v>
      </c>
      <c r="M82" s="27">
        <v>41306</v>
      </c>
      <c r="N82" s="67" t="s">
        <v>56</v>
      </c>
      <c r="O82" s="28" t="s">
        <v>58</v>
      </c>
    </row>
    <row r="83" spans="1:15" s="77" customFormat="1" ht="64.5" customHeight="1">
      <c r="A83" s="30">
        <v>62</v>
      </c>
      <c r="B83" s="30" t="s">
        <v>53</v>
      </c>
      <c r="C83" s="30">
        <v>7020120</v>
      </c>
      <c r="D83" s="57" t="s">
        <v>1523</v>
      </c>
      <c r="E83" s="28" t="s">
        <v>128</v>
      </c>
      <c r="F83" s="37">
        <v>796</v>
      </c>
      <c r="G83" s="22" t="s">
        <v>37</v>
      </c>
      <c r="H83" s="51">
        <v>1</v>
      </c>
      <c r="I83" s="76">
        <v>25226501000</v>
      </c>
      <c r="J83" s="26" t="s">
        <v>52</v>
      </c>
      <c r="K83" s="37">
        <v>1497585</v>
      </c>
      <c r="L83" s="28" t="s">
        <v>1524</v>
      </c>
      <c r="M83" s="27" t="s">
        <v>49</v>
      </c>
      <c r="N83" s="67" t="s">
        <v>56</v>
      </c>
      <c r="O83" s="28" t="s">
        <v>59</v>
      </c>
    </row>
    <row r="84" spans="1:15" s="77" customFormat="1" ht="68.25" customHeight="1">
      <c r="A84" s="30">
        <v>63</v>
      </c>
      <c r="B84" s="30" t="s">
        <v>53</v>
      </c>
      <c r="C84" s="30">
        <v>7020120</v>
      </c>
      <c r="D84" s="57" t="s">
        <v>1525</v>
      </c>
      <c r="E84" s="28" t="s">
        <v>128</v>
      </c>
      <c r="F84" s="37">
        <v>796</v>
      </c>
      <c r="G84" s="22" t="s">
        <v>37</v>
      </c>
      <c r="H84" s="51">
        <v>1</v>
      </c>
      <c r="I84" s="76">
        <v>25226501000</v>
      </c>
      <c r="J84" s="26" t="s">
        <v>52</v>
      </c>
      <c r="K84" s="37">
        <v>2694080</v>
      </c>
      <c r="L84" s="28" t="s">
        <v>248</v>
      </c>
      <c r="M84" s="27" t="s">
        <v>49</v>
      </c>
      <c r="N84" s="67" t="s">
        <v>56</v>
      </c>
      <c r="O84" s="28" t="s">
        <v>59</v>
      </c>
    </row>
    <row r="85" spans="1:15" s="77" customFormat="1" ht="51.75" customHeight="1">
      <c r="A85" s="30">
        <v>64</v>
      </c>
      <c r="B85" s="30" t="s">
        <v>53</v>
      </c>
      <c r="C85" s="30">
        <v>7020120</v>
      </c>
      <c r="D85" s="57" t="s">
        <v>1526</v>
      </c>
      <c r="E85" s="28" t="s">
        <v>128</v>
      </c>
      <c r="F85" s="37">
        <v>796</v>
      </c>
      <c r="G85" s="22" t="s">
        <v>37</v>
      </c>
      <c r="H85" s="51">
        <v>1</v>
      </c>
      <c r="I85" s="76">
        <v>25226501000</v>
      </c>
      <c r="J85" s="26" t="s">
        <v>52</v>
      </c>
      <c r="K85" s="37">
        <v>38335</v>
      </c>
      <c r="L85" s="28" t="s">
        <v>1524</v>
      </c>
      <c r="M85" s="27" t="s">
        <v>49</v>
      </c>
      <c r="N85" s="67" t="s">
        <v>56</v>
      </c>
      <c r="O85" s="28" t="s">
        <v>59</v>
      </c>
    </row>
    <row r="86" spans="1:15" s="77" customFormat="1" ht="51.75" customHeight="1">
      <c r="A86" s="30">
        <v>65</v>
      </c>
      <c r="B86" s="30" t="s">
        <v>53</v>
      </c>
      <c r="C86" s="30">
        <v>7111010</v>
      </c>
      <c r="D86" s="57" t="s">
        <v>1527</v>
      </c>
      <c r="E86" s="28" t="s">
        <v>128</v>
      </c>
      <c r="F86" s="37">
        <v>796</v>
      </c>
      <c r="G86" s="22" t="s">
        <v>37</v>
      </c>
      <c r="H86" s="51">
        <v>1</v>
      </c>
      <c r="I86" s="76">
        <v>25226501000</v>
      </c>
      <c r="J86" s="26" t="s">
        <v>52</v>
      </c>
      <c r="K86" s="37">
        <v>120000</v>
      </c>
      <c r="L86" s="28" t="s">
        <v>1524</v>
      </c>
      <c r="M86" s="27" t="s">
        <v>49</v>
      </c>
      <c r="N86" s="67" t="s">
        <v>56</v>
      </c>
      <c r="O86" s="28" t="s">
        <v>58</v>
      </c>
    </row>
    <row r="87" spans="1:15" s="77" customFormat="1" ht="43.5" customHeight="1">
      <c r="A87" s="30">
        <v>66</v>
      </c>
      <c r="B87" s="30" t="s">
        <v>53</v>
      </c>
      <c r="C87" s="30">
        <v>7111020</v>
      </c>
      <c r="D87" s="57" t="s">
        <v>1528</v>
      </c>
      <c r="E87" s="28" t="s">
        <v>128</v>
      </c>
      <c r="F87" s="37">
        <v>796</v>
      </c>
      <c r="G87" s="22" t="s">
        <v>37</v>
      </c>
      <c r="H87" s="51">
        <v>1</v>
      </c>
      <c r="I87" s="76">
        <v>25226501000</v>
      </c>
      <c r="J87" s="26" t="s">
        <v>52</v>
      </c>
      <c r="K87" s="37">
        <v>157284</v>
      </c>
      <c r="L87" s="28" t="s">
        <v>1524</v>
      </c>
      <c r="M87" s="27" t="s">
        <v>49</v>
      </c>
      <c r="N87" s="67" t="s">
        <v>56</v>
      </c>
      <c r="O87" s="28" t="s">
        <v>58</v>
      </c>
    </row>
    <row r="88" spans="1:15" s="77" customFormat="1" ht="55.5" customHeight="1">
      <c r="A88" s="30">
        <v>67</v>
      </c>
      <c r="B88" s="30" t="s">
        <v>53</v>
      </c>
      <c r="C88" s="30">
        <v>6022030</v>
      </c>
      <c r="D88" s="57" t="s">
        <v>1529</v>
      </c>
      <c r="E88" s="28" t="s">
        <v>128</v>
      </c>
      <c r="F88" s="37">
        <v>796</v>
      </c>
      <c r="G88" s="22" t="s">
        <v>37</v>
      </c>
      <c r="H88" s="51">
        <v>1</v>
      </c>
      <c r="I88" s="76">
        <v>25226501000</v>
      </c>
      <c r="J88" s="26" t="s">
        <v>52</v>
      </c>
      <c r="K88" s="37">
        <v>928722</v>
      </c>
      <c r="L88" s="28" t="s">
        <v>1524</v>
      </c>
      <c r="M88" s="27" t="s">
        <v>49</v>
      </c>
      <c r="N88" s="67" t="s">
        <v>56</v>
      </c>
      <c r="O88" s="28" t="s">
        <v>58</v>
      </c>
    </row>
    <row r="89" spans="1:15" s="77" customFormat="1" ht="67.5" customHeight="1">
      <c r="A89" s="30">
        <v>68</v>
      </c>
      <c r="B89" s="30" t="s">
        <v>53</v>
      </c>
      <c r="C89" s="30">
        <v>7492060</v>
      </c>
      <c r="D89" s="788" t="s">
        <v>1530</v>
      </c>
      <c r="E89" s="28" t="s">
        <v>128</v>
      </c>
      <c r="F89" s="37">
        <v>796</v>
      </c>
      <c r="G89" s="22" t="s">
        <v>37</v>
      </c>
      <c r="H89" s="51">
        <v>1</v>
      </c>
      <c r="I89" s="76">
        <v>25226501000</v>
      </c>
      <c r="J89" s="26" t="s">
        <v>52</v>
      </c>
      <c r="K89" s="37">
        <v>1673773</v>
      </c>
      <c r="L89" s="28" t="s">
        <v>1524</v>
      </c>
      <c r="M89" s="27" t="s">
        <v>49</v>
      </c>
      <c r="N89" s="67" t="s">
        <v>56</v>
      </c>
      <c r="O89" s="28" t="s">
        <v>59</v>
      </c>
    </row>
    <row r="90" spans="1:15" s="77" customFormat="1" ht="25.5">
      <c r="A90" s="30">
        <v>69</v>
      </c>
      <c r="B90" s="30" t="s">
        <v>53</v>
      </c>
      <c r="C90" s="30">
        <v>8511121</v>
      </c>
      <c r="D90" s="57" t="s">
        <v>1531</v>
      </c>
      <c r="E90" s="28" t="s">
        <v>128</v>
      </c>
      <c r="F90" s="37">
        <v>792</v>
      </c>
      <c r="G90" s="22" t="s">
        <v>51</v>
      </c>
      <c r="H90" s="51">
        <v>52</v>
      </c>
      <c r="I90" s="76">
        <v>25226501000</v>
      </c>
      <c r="J90" s="26" t="s">
        <v>52</v>
      </c>
      <c r="K90" s="37">
        <v>21151</v>
      </c>
      <c r="L90" s="789">
        <v>41315</v>
      </c>
      <c r="M90" s="789" t="s">
        <v>137</v>
      </c>
      <c r="N90" s="67" t="s">
        <v>56</v>
      </c>
      <c r="O90" s="28" t="s">
        <v>59</v>
      </c>
    </row>
    <row r="91" spans="1:15" s="77" customFormat="1" ht="25.5">
      <c r="A91" s="30">
        <v>70</v>
      </c>
      <c r="B91" s="30" t="s">
        <v>53</v>
      </c>
      <c r="C91" s="30">
        <v>9010020</v>
      </c>
      <c r="D91" s="57" t="s">
        <v>1532</v>
      </c>
      <c r="E91" s="28" t="s">
        <v>128</v>
      </c>
      <c r="F91" s="37">
        <v>796</v>
      </c>
      <c r="G91" s="22" t="s">
        <v>37</v>
      </c>
      <c r="H91" s="51">
        <v>1</v>
      </c>
      <c r="I91" s="76">
        <v>25226501000</v>
      </c>
      <c r="J91" s="26" t="s">
        <v>52</v>
      </c>
      <c r="K91" s="37">
        <v>20900</v>
      </c>
      <c r="L91" s="28" t="s">
        <v>1524</v>
      </c>
      <c r="M91" s="27" t="s">
        <v>49</v>
      </c>
      <c r="N91" s="67" t="s">
        <v>56</v>
      </c>
      <c r="O91" s="28" t="s">
        <v>59</v>
      </c>
    </row>
    <row r="92" spans="1:15" s="77" customFormat="1" ht="25.5">
      <c r="A92" s="30">
        <v>71</v>
      </c>
      <c r="B92" s="61" t="s">
        <v>53</v>
      </c>
      <c r="C92" s="61">
        <v>9010020</v>
      </c>
      <c r="D92" s="62" t="s">
        <v>1533</v>
      </c>
      <c r="E92" s="28" t="s">
        <v>128</v>
      </c>
      <c r="F92" s="72">
        <v>796</v>
      </c>
      <c r="G92" s="64" t="s">
        <v>37</v>
      </c>
      <c r="H92" s="65">
        <v>1</v>
      </c>
      <c r="I92" s="120">
        <v>25226501000</v>
      </c>
      <c r="J92" s="67" t="s">
        <v>52</v>
      </c>
      <c r="K92" s="72">
        <v>3600</v>
      </c>
      <c r="L92" s="28" t="s">
        <v>1524</v>
      </c>
      <c r="M92" s="68" t="s">
        <v>49</v>
      </c>
      <c r="N92" s="67" t="s">
        <v>56</v>
      </c>
      <c r="O92" s="69" t="s">
        <v>59</v>
      </c>
    </row>
    <row r="93" spans="1:15" s="77" customFormat="1" ht="51">
      <c r="A93" s="30">
        <v>72</v>
      </c>
      <c r="B93" s="61" t="s">
        <v>53</v>
      </c>
      <c r="C93" s="61">
        <v>6613090</v>
      </c>
      <c r="D93" s="62" t="s">
        <v>119</v>
      </c>
      <c r="E93" s="28" t="s">
        <v>128</v>
      </c>
      <c r="F93" s="72">
        <v>796</v>
      </c>
      <c r="G93" s="64" t="s">
        <v>46</v>
      </c>
      <c r="H93" s="65">
        <v>2</v>
      </c>
      <c r="I93" s="120">
        <v>25226501000</v>
      </c>
      <c r="J93" s="67" t="s">
        <v>52</v>
      </c>
      <c r="K93" s="72">
        <v>11820</v>
      </c>
      <c r="L93" s="69" t="s">
        <v>1534</v>
      </c>
      <c r="M93" s="68" t="s">
        <v>145</v>
      </c>
      <c r="N93" s="67" t="s">
        <v>56</v>
      </c>
      <c r="O93" s="69" t="s">
        <v>59</v>
      </c>
    </row>
    <row r="94" spans="1:15" s="77" customFormat="1" ht="25.5">
      <c r="A94" s="30">
        <v>73</v>
      </c>
      <c r="B94" s="61" t="s">
        <v>53</v>
      </c>
      <c r="C94" s="61">
        <v>6411040</v>
      </c>
      <c r="D94" s="62" t="s">
        <v>1535</v>
      </c>
      <c r="E94" s="28" t="s">
        <v>128</v>
      </c>
      <c r="F94" s="72"/>
      <c r="G94" s="64"/>
      <c r="H94" s="65"/>
      <c r="I94" s="120">
        <v>25226501000</v>
      </c>
      <c r="J94" s="67" t="s">
        <v>52</v>
      </c>
      <c r="K94" s="72">
        <v>26719</v>
      </c>
      <c r="L94" s="69" t="s">
        <v>1534</v>
      </c>
      <c r="M94" s="68" t="s">
        <v>145</v>
      </c>
      <c r="N94" s="67" t="s">
        <v>56</v>
      </c>
      <c r="O94" s="69" t="s">
        <v>59</v>
      </c>
    </row>
    <row r="95" spans="1:15" s="77" customFormat="1" ht="40.5" customHeight="1">
      <c r="A95" s="30">
        <v>74</v>
      </c>
      <c r="B95" s="61" t="s">
        <v>53</v>
      </c>
      <c r="C95" s="61">
        <v>7413029</v>
      </c>
      <c r="D95" s="62" t="s">
        <v>1536</v>
      </c>
      <c r="E95" s="28" t="s">
        <v>128</v>
      </c>
      <c r="F95" s="72">
        <v>796</v>
      </c>
      <c r="G95" s="64" t="s">
        <v>46</v>
      </c>
      <c r="H95" s="65">
        <v>12</v>
      </c>
      <c r="I95" s="120">
        <v>25226501000</v>
      </c>
      <c r="J95" s="67" t="s">
        <v>52</v>
      </c>
      <c r="K95" s="72">
        <v>2500</v>
      </c>
      <c r="L95" s="69" t="s">
        <v>1521</v>
      </c>
      <c r="M95" s="68" t="s">
        <v>145</v>
      </c>
      <c r="N95" s="67" t="s">
        <v>56</v>
      </c>
      <c r="O95" s="69" t="s">
        <v>59</v>
      </c>
    </row>
    <row r="96" spans="1:15" s="77" customFormat="1" ht="52.5" customHeight="1">
      <c r="A96" s="30">
        <v>75</v>
      </c>
      <c r="B96" s="61" t="s">
        <v>53</v>
      </c>
      <c r="C96" s="61">
        <v>3520586</v>
      </c>
      <c r="D96" s="62" t="s">
        <v>1537</v>
      </c>
      <c r="E96" s="28" t="s">
        <v>128</v>
      </c>
      <c r="F96" s="72">
        <v>796</v>
      </c>
      <c r="G96" s="64" t="s">
        <v>46</v>
      </c>
      <c r="H96" s="65">
        <v>1</v>
      </c>
      <c r="I96" s="120">
        <v>25226501000</v>
      </c>
      <c r="J96" s="67" t="s">
        <v>52</v>
      </c>
      <c r="K96" s="72">
        <v>8500</v>
      </c>
      <c r="L96" s="69" t="s">
        <v>1534</v>
      </c>
      <c r="M96" s="68" t="s">
        <v>145</v>
      </c>
      <c r="N96" s="67" t="s">
        <v>56</v>
      </c>
      <c r="O96" s="69" t="s">
        <v>59</v>
      </c>
    </row>
    <row r="97" spans="1:15" s="77" customFormat="1" ht="58.5" customHeight="1">
      <c r="A97" s="30">
        <v>76</v>
      </c>
      <c r="B97" s="61" t="s">
        <v>53</v>
      </c>
      <c r="C97" s="61">
        <v>3520586</v>
      </c>
      <c r="D97" s="62" t="s">
        <v>1538</v>
      </c>
      <c r="E97" s="69" t="s">
        <v>128</v>
      </c>
      <c r="F97" s="72">
        <v>796</v>
      </c>
      <c r="G97" s="64" t="s">
        <v>46</v>
      </c>
      <c r="H97" s="65">
        <v>1</v>
      </c>
      <c r="I97" s="120">
        <v>25226501000</v>
      </c>
      <c r="J97" s="67" t="s">
        <v>52</v>
      </c>
      <c r="K97" s="72">
        <v>1200</v>
      </c>
      <c r="L97" s="69" t="s">
        <v>1534</v>
      </c>
      <c r="M97" s="68" t="s">
        <v>145</v>
      </c>
      <c r="N97" s="67" t="s">
        <v>56</v>
      </c>
      <c r="O97" s="69" t="s">
        <v>59</v>
      </c>
    </row>
    <row r="98" spans="1:15" s="77" customFormat="1" ht="40.5" customHeight="1">
      <c r="A98" s="30">
        <v>77</v>
      </c>
      <c r="B98" s="30" t="s">
        <v>53</v>
      </c>
      <c r="C98" s="30">
        <v>3520586</v>
      </c>
      <c r="D98" s="57" t="s">
        <v>767</v>
      </c>
      <c r="E98" s="28" t="s">
        <v>128</v>
      </c>
      <c r="F98" s="37">
        <v>792</v>
      </c>
      <c r="G98" s="22" t="s">
        <v>51</v>
      </c>
      <c r="H98" s="51"/>
      <c r="I98" s="29">
        <v>25226501000</v>
      </c>
      <c r="J98" s="26" t="s">
        <v>52</v>
      </c>
      <c r="K98" s="37">
        <v>49930</v>
      </c>
      <c r="L98" s="789"/>
      <c r="M98" s="27" t="s">
        <v>145</v>
      </c>
      <c r="N98" s="26" t="s">
        <v>56</v>
      </c>
      <c r="O98" s="28" t="s">
        <v>59</v>
      </c>
    </row>
    <row r="99" spans="1:15" s="77" customFormat="1" ht="13.5" customHeight="1">
      <c r="A99" s="969" t="s">
        <v>294</v>
      </c>
      <c r="B99" s="970"/>
      <c r="C99" s="971"/>
      <c r="D99" s="93"/>
      <c r="E99" s="93"/>
      <c r="F99" s="93"/>
      <c r="G99" s="93"/>
      <c r="H99" s="93"/>
      <c r="I99" s="93"/>
      <c r="J99" s="93"/>
      <c r="K99" s="790">
        <v>8050624</v>
      </c>
      <c r="L99" s="93"/>
      <c r="M99" s="93"/>
      <c r="N99" s="93"/>
      <c r="O99" s="93"/>
    </row>
    <row r="100" spans="1:15" ht="12.75" customHeight="1">
      <c r="A100" s="997" t="s">
        <v>29</v>
      </c>
      <c r="B100" s="997"/>
      <c r="C100" s="997"/>
      <c r="D100" s="997"/>
      <c r="E100" s="997"/>
      <c r="F100" s="997"/>
      <c r="G100" s="997"/>
      <c r="H100" s="997"/>
      <c r="I100" s="997"/>
      <c r="J100" s="997"/>
      <c r="K100" s="997"/>
      <c r="L100" s="997"/>
      <c r="M100" s="997"/>
      <c r="N100" s="997"/>
      <c r="O100" s="997"/>
    </row>
    <row r="101" spans="1:15" ht="25.5">
      <c r="A101" s="112">
        <v>78</v>
      </c>
      <c r="B101" s="39" t="s">
        <v>53</v>
      </c>
      <c r="C101" s="39">
        <v>3150000</v>
      </c>
      <c r="D101" s="113" t="s">
        <v>77</v>
      </c>
      <c r="E101" s="103" t="s">
        <v>128</v>
      </c>
      <c r="F101" s="40">
        <v>796</v>
      </c>
      <c r="G101" s="41" t="s">
        <v>37</v>
      </c>
      <c r="H101" s="55">
        <v>2293</v>
      </c>
      <c r="I101" s="48">
        <v>25226501000</v>
      </c>
      <c r="J101" s="42" t="s">
        <v>52</v>
      </c>
      <c r="K101" s="40">
        <v>235360</v>
      </c>
      <c r="L101" s="43" t="s">
        <v>137</v>
      </c>
      <c r="M101" s="114">
        <v>41395</v>
      </c>
      <c r="N101" s="42" t="s">
        <v>56</v>
      </c>
      <c r="O101" s="28" t="s">
        <v>58</v>
      </c>
    </row>
    <row r="102" spans="1:15" ht="25.5">
      <c r="A102" s="112">
        <v>79</v>
      </c>
      <c r="B102" s="39" t="s">
        <v>53</v>
      </c>
      <c r="C102" s="11">
        <v>3150135</v>
      </c>
      <c r="D102" s="57" t="s">
        <v>78</v>
      </c>
      <c r="E102" s="8" t="s">
        <v>128</v>
      </c>
      <c r="F102" s="35">
        <v>796</v>
      </c>
      <c r="G102" s="22" t="s">
        <v>37</v>
      </c>
      <c r="H102" s="25">
        <v>300</v>
      </c>
      <c r="I102" s="47">
        <v>25226501000</v>
      </c>
      <c r="J102" s="26" t="s">
        <v>52</v>
      </c>
      <c r="K102" s="35">
        <v>21750</v>
      </c>
      <c r="L102" s="68">
        <v>41365</v>
      </c>
      <c r="M102" s="88">
        <v>41396</v>
      </c>
      <c r="N102" s="42" t="s">
        <v>56</v>
      </c>
      <c r="O102" s="28" t="s">
        <v>58</v>
      </c>
    </row>
    <row r="103" spans="1:15" ht="25.5">
      <c r="A103" s="112">
        <v>80</v>
      </c>
      <c r="B103" s="11" t="s">
        <v>53</v>
      </c>
      <c r="C103" s="11">
        <v>3150271</v>
      </c>
      <c r="D103" s="57" t="s">
        <v>79</v>
      </c>
      <c r="E103" s="8" t="s">
        <v>128</v>
      </c>
      <c r="F103" s="35">
        <v>796</v>
      </c>
      <c r="G103" s="23" t="s">
        <v>37</v>
      </c>
      <c r="H103" s="25">
        <v>25</v>
      </c>
      <c r="I103" s="47">
        <v>25226501000</v>
      </c>
      <c r="J103" s="26" t="s">
        <v>52</v>
      </c>
      <c r="K103" s="35">
        <v>750</v>
      </c>
      <c r="L103" s="68">
        <v>41365</v>
      </c>
      <c r="M103" s="88">
        <v>41397</v>
      </c>
      <c r="N103" s="42" t="s">
        <v>56</v>
      </c>
      <c r="O103" s="28" t="s">
        <v>58</v>
      </c>
    </row>
    <row r="104" spans="1:15" ht="25.5">
      <c r="A104" s="112">
        <v>81</v>
      </c>
      <c r="B104" s="11" t="s">
        <v>53</v>
      </c>
      <c r="C104" s="11">
        <v>3150290</v>
      </c>
      <c r="D104" s="57" t="s">
        <v>80</v>
      </c>
      <c r="E104" s="8" t="s">
        <v>128</v>
      </c>
      <c r="F104" s="35">
        <v>796</v>
      </c>
      <c r="G104" s="23" t="s">
        <v>37</v>
      </c>
      <c r="H104" s="25">
        <v>25</v>
      </c>
      <c r="I104" s="47">
        <v>25226501000</v>
      </c>
      <c r="J104" s="26" t="s">
        <v>52</v>
      </c>
      <c r="K104" s="35">
        <v>750</v>
      </c>
      <c r="L104" s="68">
        <v>41365</v>
      </c>
      <c r="M104" s="88">
        <v>41398</v>
      </c>
      <c r="N104" s="42" t="s">
        <v>56</v>
      </c>
      <c r="O104" s="28" t="s">
        <v>58</v>
      </c>
    </row>
    <row r="105" spans="1:15" ht="25.5">
      <c r="A105" s="112">
        <v>82</v>
      </c>
      <c r="B105" s="11" t="s">
        <v>53</v>
      </c>
      <c r="C105" s="11">
        <v>3120110</v>
      </c>
      <c r="D105" s="30" t="s">
        <v>81</v>
      </c>
      <c r="E105" s="8" t="s">
        <v>128</v>
      </c>
      <c r="F105" s="35">
        <v>796</v>
      </c>
      <c r="G105" s="23" t="s">
        <v>37</v>
      </c>
      <c r="H105" s="56">
        <v>5</v>
      </c>
      <c r="I105" s="47">
        <v>25226501000</v>
      </c>
      <c r="J105" s="26" t="s">
        <v>52</v>
      </c>
      <c r="K105" s="35">
        <v>40000</v>
      </c>
      <c r="L105" s="68">
        <v>41365</v>
      </c>
      <c r="M105" s="27">
        <v>41395</v>
      </c>
      <c r="N105" s="42" t="s">
        <v>56</v>
      </c>
      <c r="O105" s="28" t="s">
        <v>58</v>
      </c>
    </row>
    <row r="106" spans="1:15" ht="25.5">
      <c r="A106" s="112">
        <v>83</v>
      </c>
      <c r="B106" s="11" t="s">
        <v>53</v>
      </c>
      <c r="C106" s="11">
        <v>2691330</v>
      </c>
      <c r="D106" s="30" t="s">
        <v>82</v>
      </c>
      <c r="E106" s="8" t="s">
        <v>128</v>
      </c>
      <c r="F106" s="35">
        <v>796</v>
      </c>
      <c r="G106" s="23" t="s">
        <v>37</v>
      </c>
      <c r="H106" s="56">
        <v>3</v>
      </c>
      <c r="I106" s="47">
        <v>25226501000</v>
      </c>
      <c r="J106" s="26" t="s">
        <v>52</v>
      </c>
      <c r="K106" s="35">
        <v>231000</v>
      </c>
      <c r="L106" s="68">
        <v>41365</v>
      </c>
      <c r="M106" s="27">
        <v>41395</v>
      </c>
      <c r="N106" s="42" t="s">
        <v>56</v>
      </c>
      <c r="O106" s="28" t="s">
        <v>58</v>
      </c>
    </row>
    <row r="107" spans="1:15" ht="25.5">
      <c r="A107" s="112">
        <v>84</v>
      </c>
      <c r="B107" s="11" t="s">
        <v>53</v>
      </c>
      <c r="C107" s="11">
        <v>2691330</v>
      </c>
      <c r="D107" s="30" t="s">
        <v>83</v>
      </c>
      <c r="E107" s="8" t="s">
        <v>128</v>
      </c>
      <c r="F107" s="35">
        <v>796</v>
      </c>
      <c r="G107" s="23" t="s">
        <v>37</v>
      </c>
      <c r="H107" s="56">
        <v>12</v>
      </c>
      <c r="I107" s="47">
        <v>25226501000</v>
      </c>
      <c r="J107" s="26" t="s">
        <v>52</v>
      </c>
      <c r="K107" s="35">
        <v>10800</v>
      </c>
      <c r="L107" s="68">
        <v>41365</v>
      </c>
      <c r="M107" s="27">
        <v>41395</v>
      </c>
      <c r="N107" s="42" t="s">
        <v>56</v>
      </c>
      <c r="O107" s="28" t="s">
        <v>58</v>
      </c>
    </row>
    <row r="108" spans="1:15" ht="25.5">
      <c r="A108" s="112">
        <v>85</v>
      </c>
      <c r="B108" s="11" t="s">
        <v>53</v>
      </c>
      <c r="C108" s="11">
        <v>2691330</v>
      </c>
      <c r="D108" s="30" t="s">
        <v>84</v>
      </c>
      <c r="E108" s="8" t="s">
        <v>128</v>
      </c>
      <c r="F108" s="35">
        <v>796</v>
      </c>
      <c r="G108" s="23" t="s">
        <v>37</v>
      </c>
      <c r="H108" s="56">
        <v>6</v>
      </c>
      <c r="I108" s="47">
        <v>25226501000</v>
      </c>
      <c r="J108" s="26" t="s">
        <v>52</v>
      </c>
      <c r="K108" s="35">
        <v>5100</v>
      </c>
      <c r="L108" s="68">
        <v>41365</v>
      </c>
      <c r="M108" s="27">
        <v>41395</v>
      </c>
      <c r="N108" s="42" t="s">
        <v>56</v>
      </c>
      <c r="O108" s="28" t="s">
        <v>58</v>
      </c>
    </row>
    <row r="109" spans="1:15" ht="25.5">
      <c r="A109" s="112">
        <v>86</v>
      </c>
      <c r="B109" s="11" t="s">
        <v>53</v>
      </c>
      <c r="C109" s="11">
        <v>3120020</v>
      </c>
      <c r="D109" s="30" t="s">
        <v>85</v>
      </c>
      <c r="E109" s="8" t="s">
        <v>128</v>
      </c>
      <c r="F109" s="35">
        <v>796</v>
      </c>
      <c r="G109" s="23" t="s">
        <v>37</v>
      </c>
      <c r="H109" s="56">
        <v>154</v>
      </c>
      <c r="I109" s="47">
        <v>25226501000</v>
      </c>
      <c r="J109" s="26" t="s">
        <v>52</v>
      </c>
      <c r="K109" s="35">
        <v>183332</v>
      </c>
      <c r="L109" s="68">
        <v>41365</v>
      </c>
      <c r="M109" s="27">
        <v>41395</v>
      </c>
      <c r="N109" s="42" t="s">
        <v>56</v>
      </c>
      <c r="O109" s="28" t="s">
        <v>58</v>
      </c>
    </row>
    <row r="110" spans="1:15" ht="25.5">
      <c r="A110" s="112">
        <v>87</v>
      </c>
      <c r="B110" s="11" t="s">
        <v>53</v>
      </c>
      <c r="C110" s="11">
        <v>2519440</v>
      </c>
      <c r="D110" s="22" t="s">
        <v>44</v>
      </c>
      <c r="E110" s="8" t="s">
        <v>128</v>
      </c>
      <c r="F110" s="35">
        <v>166</v>
      </c>
      <c r="G110" s="23" t="s">
        <v>41</v>
      </c>
      <c r="H110" s="56">
        <v>40</v>
      </c>
      <c r="I110" s="47">
        <v>25226501000</v>
      </c>
      <c r="J110" s="26" t="s">
        <v>52</v>
      </c>
      <c r="K110" s="35">
        <v>13680</v>
      </c>
      <c r="L110" s="68">
        <v>41365</v>
      </c>
      <c r="M110" s="27">
        <v>41395</v>
      </c>
      <c r="N110" s="42" t="s">
        <v>56</v>
      </c>
      <c r="O110" s="28" t="s">
        <v>58</v>
      </c>
    </row>
    <row r="111" spans="1:15" ht="25.5">
      <c r="A111" s="112">
        <v>88</v>
      </c>
      <c r="B111" s="11" t="s">
        <v>53</v>
      </c>
      <c r="C111" s="11">
        <v>2895116</v>
      </c>
      <c r="D111" s="22" t="s">
        <v>86</v>
      </c>
      <c r="E111" s="8" t="s">
        <v>128</v>
      </c>
      <c r="F111" s="35">
        <v>796</v>
      </c>
      <c r="G111" s="23" t="s">
        <v>37</v>
      </c>
      <c r="H111" s="56">
        <v>50</v>
      </c>
      <c r="I111" s="47">
        <v>25226501000</v>
      </c>
      <c r="J111" s="26" t="s">
        <v>52</v>
      </c>
      <c r="K111" s="35">
        <v>1260</v>
      </c>
      <c r="L111" s="68">
        <v>41365</v>
      </c>
      <c r="M111" s="27">
        <v>41395</v>
      </c>
      <c r="N111" s="42" t="s">
        <v>56</v>
      </c>
      <c r="O111" s="28" t="s">
        <v>58</v>
      </c>
    </row>
    <row r="112" spans="1:15" ht="38.25">
      <c r="A112" s="112">
        <v>89</v>
      </c>
      <c r="B112" s="11" t="s">
        <v>53</v>
      </c>
      <c r="C112" s="11">
        <v>2893370</v>
      </c>
      <c r="D112" s="22" t="s">
        <v>87</v>
      </c>
      <c r="E112" s="8" t="s">
        <v>128</v>
      </c>
      <c r="F112" s="35">
        <v>796</v>
      </c>
      <c r="G112" s="23" t="s">
        <v>37</v>
      </c>
      <c r="H112" s="56">
        <v>50</v>
      </c>
      <c r="I112" s="47">
        <v>25226501000</v>
      </c>
      <c r="J112" s="26" t="s">
        <v>52</v>
      </c>
      <c r="K112" s="35">
        <v>550</v>
      </c>
      <c r="L112" s="68">
        <v>41365</v>
      </c>
      <c r="M112" s="27">
        <v>41395</v>
      </c>
      <c r="N112" s="42" t="s">
        <v>56</v>
      </c>
      <c r="O112" s="28" t="s">
        <v>58</v>
      </c>
    </row>
    <row r="113" spans="1:15" s="9" customFormat="1" ht="13.5" customHeight="1">
      <c r="A113" s="112">
        <v>90</v>
      </c>
      <c r="B113" s="11" t="s">
        <v>53</v>
      </c>
      <c r="C113" s="11">
        <v>2894120</v>
      </c>
      <c r="D113" s="22" t="s">
        <v>88</v>
      </c>
      <c r="E113" s="8" t="s">
        <v>128</v>
      </c>
      <c r="F113" s="35">
        <v>796</v>
      </c>
      <c r="G113" s="23" t="s">
        <v>37</v>
      </c>
      <c r="H113" s="50">
        <v>3</v>
      </c>
      <c r="I113" s="47">
        <v>25226501000</v>
      </c>
      <c r="J113" s="26" t="s">
        <v>52</v>
      </c>
      <c r="K113" s="35">
        <v>14100</v>
      </c>
      <c r="L113" s="68">
        <v>41365</v>
      </c>
      <c r="M113" s="27">
        <v>41395</v>
      </c>
      <c r="N113" s="42" t="s">
        <v>56</v>
      </c>
      <c r="O113" s="28" t="s">
        <v>58</v>
      </c>
    </row>
    <row r="114" spans="1:15" ht="25.5">
      <c r="A114" s="112">
        <v>91</v>
      </c>
      <c r="B114" s="11" t="s">
        <v>53</v>
      </c>
      <c r="C114" s="30">
        <v>3315604</v>
      </c>
      <c r="D114" s="22" t="s">
        <v>89</v>
      </c>
      <c r="E114" s="8" t="s">
        <v>128</v>
      </c>
      <c r="F114" s="35">
        <v>796</v>
      </c>
      <c r="G114" s="23" t="s">
        <v>37</v>
      </c>
      <c r="H114" s="50">
        <v>3</v>
      </c>
      <c r="I114" s="47">
        <v>25226501000</v>
      </c>
      <c r="J114" s="26" t="s">
        <v>52</v>
      </c>
      <c r="K114" s="35">
        <v>57000</v>
      </c>
      <c r="L114" s="68">
        <v>41365</v>
      </c>
      <c r="M114" s="27">
        <v>41395</v>
      </c>
      <c r="N114" s="42" t="s">
        <v>56</v>
      </c>
      <c r="O114" s="28" t="s">
        <v>58</v>
      </c>
    </row>
    <row r="115" spans="1:15" ht="25.5">
      <c r="A115" s="112">
        <v>92</v>
      </c>
      <c r="B115" s="11" t="s">
        <v>53</v>
      </c>
      <c r="C115" s="30">
        <v>3312410</v>
      </c>
      <c r="D115" s="22" t="s">
        <v>90</v>
      </c>
      <c r="E115" s="8" t="s">
        <v>128</v>
      </c>
      <c r="F115" s="35">
        <v>796</v>
      </c>
      <c r="G115" s="23" t="s">
        <v>37</v>
      </c>
      <c r="H115" s="50">
        <v>8</v>
      </c>
      <c r="I115" s="47">
        <v>25226501000</v>
      </c>
      <c r="J115" s="26" t="s">
        <v>52</v>
      </c>
      <c r="K115" s="35">
        <v>12320</v>
      </c>
      <c r="L115" s="68">
        <v>41365</v>
      </c>
      <c r="M115" s="27">
        <v>41395</v>
      </c>
      <c r="N115" s="42" t="s">
        <v>56</v>
      </c>
      <c r="O115" s="28" t="s">
        <v>58</v>
      </c>
    </row>
    <row r="116" spans="1:15" ht="25.5">
      <c r="A116" s="112">
        <v>93</v>
      </c>
      <c r="B116" s="11" t="s">
        <v>53</v>
      </c>
      <c r="C116" s="11">
        <v>3131000</v>
      </c>
      <c r="D116" s="22" t="s">
        <v>91</v>
      </c>
      <c r="E116" s="8" t="s">
        <v>128</v>
      </c>
      <c r="F116" s="36" t="s">
        <v>54</v>
      </c>
      <c r="G116" s="23" t="s">
        <v>42</v>
      </c>
      <c r="H116" s="50">
        <v>1520</v>
      </c>
      <c r="I116" s="47">
        <v>25226501000</v>
      </c>
      <c r="J116" s="26" t="s">
        <v>52</v>
      </c>
      <c r="K116" s="35">
        <v>90660</v>
      </c>
      <c r="L116" s="68">
        <v>41365</v>
      </c>
      <c r="M116" s="27">
        <v>41395</v>
      </c>
      <c r="N116" s="42" t="s">
        <v>56</v>
      </c>
      <c r="O116" s="28" t="s">
        <v>58</v>
      </c>
    </row>
    <row r="117" spans="1:15" ht="25.5">
      <c r="A117" s="112">
        <v>94</v>
      </c>
      <c r="B117" s="11" t="s">
        <v>53</v>
      </c>
      <c r="C117" s="11">
        <v>1723105</v>
      </c>
      <c r="D117" s="30" t="s">
        <v>92</v>
      </c>
      <c r="E117" s="8" t="s">
        <v>128</v>
      </c>
      <c r="F117" s="36" t="s">
        <v>54</v>
      </c>
      <c r="G117" s="23" t="s">
        <v>42</v>
      </c>
      <c r="H117" s="50">
        <v>460</v>
      </c>
      <c r="I117" s="47">
        <v>25226501000</v>
      </c>
      <c r="J117" s="26" t="s">
        <v>52</v>
      </c>
      <c r="K117" s="35">
        <v>35650</v>
      </c>
      <c r="L117" s="68">
        <v>41365</v>
      </c>
      <c r="M117" s="27">
        <v>41395</v>
      </c>
      <c r="N117" s="42" t="s">
        <v>56</v>
      </c>
      <c r="O117" s="28" t="s">
        <v>58</v>
      </c>
    </row>
    <row r="118" spans="1:15" ht="25.5">
      <c r="A118" s="112">
        <v>95</v>
      </c>
      <c r="B118" s="11" t="s">
        <v>53</v>
      </c>
      <c r="C118" s="11">
        <v>2915513</v>
      </c>
      <c r="D118" s="30" t="s">
        <v>93</v>
      </c>
      <c r="E118" s="8" t="s">
        <v>128</v>
      </c>
      <c r="F118" s="35">
        <v>796</v>
      </c>
      <c r="G118" s="23" t="s">
        <v>37</v>
      </c>
      <c r="H118" s="50">
        <v>41</v>
      </c>
      <c r="I118" s="47">
        <v>25226501000</v>
      </c>
      <c r="J118" s="26" t="s">
        <v>52</v>
      </c>
      <c r="K118" s="35">
        <v>29440</v>
      </c>
      <c r="L118" s="68">
        <v>41365</v>
      </c>
      <c r="M118" s="27">
        <v>41395</v>
      </c>
      <c r="N118" s="42" t="s">
        <v>56</v>
      </c>
      <c r="O118" s="28" t="s">
        <v>58</v>
      </c>
    </row>
    <row r="119" spans="1:15" ht="25.5">
      <c r="A119" s="112">
        <v>96</v>
      </c>
      <c r="B119" s="11" t="s">
        <v>53</v>
      </c>
      <c r="C119" s="30">
        <v>7424020</v>
      </c>
      <c r="D119" s="73" t="s">
        <v>94</v>
      </c>
      <c r="E119" s="8" t="s">
        <v>128</v>
      </c>
      <c r="F119" s="35">
        <v>839</v>
      </c>
      <c r="G119" s="23" t="s">
        <v>38</v>
      </c>
      <c r="H119" s="22">
        <v>1</v>
      </c>
      <c r="I119" s="47">
        <v>25226501000</v>
      </c>
      <c r="J119" s="26" t="s">
        <v>52</v>
      </c>
      <c r="K119" s="35">
        <v>646600</v>
      </c>
      <c r="L119" s="27">
        <v>41366</v>
      </c>
      <c r="M119" s="27">
        <v>41426</v>
      </c>
      <c r="N119" s="42" t="s">
        <v>56</v>
      </c>
      <c r="O119" s="28" t="s">
        <v>58</v>
      </c>
    </row>
    <row r="120" spans="1:15" ht="25.5">
      <c r="A120" s="112">
        <v>97</v>
      </c>
      <c r="B120" s="11" t="s">
        <v>53</v>
      </c>
      <c r="C120" s="30">
        <v>7423050</v>
      </c>
      <c r="D120" s="30" t="s">
        <v>95</v>
      </c>
      <c r="E120" s="28" t="s">
        <v>125</v>
      </c>
      <c r="F120" s="35">
        <v>796</v>
      </c>
      <c r="G120" s="23" t="s">
        <v>37</v>
      </c>
      <c r="H120" s="50">
        <v>3</v>
      </c>
      <c r="I120" s="47">
        <v>25226501000</v>
      </c>
      <c r="J120" s="26" t="s">
        <v>52</v>
      </c>
      <c r="K120" s="35">
        <v>15000</v>
      </c>
      <c r="L120" s="27">
        <v>41377</v>
      </c>
      <c r="M120" s="27">
        <v>41426</v>
      </c>
      <c r="N120" s="42" t="s">
        <v>56</v>
      </c>
      <c r="O120" s="28" t="s">
        <v>59</v>
      </c>
    </row>
    <row r="121" spans="1:15" s="102" customFormat="1" ht="25.5">
      <c r="A121" s="112">
        <v>98</v>
      </c>
      <c r="B121" s="8" t="s">
        <v>53</v>
      </c>
      <c r="C121" s="10">
        <v>8040020</v>
      </c>
      <c r="D121" s="11" t="s">
        <v>123</v>
      </c>
      <c r="E121" s="12" t="s">
        <v>122</v>
      </c>
      <c r="F121" s="8">
        <v>792</v>
      </c>
      <c r="G121" s="13" t="s">
        <v>51</v>
      </c>
      <c r="H121" s="50"/>
      <c r="I121" s="47">
        <v>25226501000</v>
      </c>
      <c r="J121" s="26" t="s">
        <v>52</v>
      </c>
      <c r="K121" s="35">
        <v>60270</v>
      </c>
      <c r="L121" s="27">
        <v>41377</v>
      </c>
      <c r="M121" s="27">
        <v>41426</v>
      </c>
      <c r="N121" s="42" t="s">
        <v>56</v>
      </c>
      <c r="O121" s="28" t="s">
        <v>59</v>
      </c>
    </row>
    <row r="122" spans="1:15" ht="25.5">
      <c r="A122" s="112">
        <v>99</v>
      </c>
      <c r="B122" s="30" t="s">
        <v>53</v>
      </c>
      <c r="C122" s="30">
        <v>2949030</v>
      </c>
      <c r="D122" s="30" t="s">
        <v>96</v>
      </c>
      <c r="E122" s="28" t="s">
        <v>125</v>
      </c>
      <c r="F122" s="37">
        <v>796</v>
      </c>
      <c r="G122" s="30" t="s">
        <v>37</v>
      </c>
      <c r="H122" s="30">
        <v>1</v>
      </c>
      <c r="I122" s="76">
        <v>25226501000</v>
      </c>
      <c r="J122" s="26" t="s">
        <v>52</v>
      </c>
      <c r="K122" s="37">
        <v>450000</v>
      </c>
      <c r="L122" s="27">
        <v>41365</v>
      </c>
      <c r="M122" s="27">
        <v>41426</v>
      </c>
      <c r="N122" s="42" t="s">
        <v>56</v>
      </c>
      <c r="O122" s="28" t="s">
        <v>58</v>
      </c>
    </row>
    <row r="123" spans="1:15" ht="25.5">
      <c r="A123" s="112">
        <v>100</v>
      </c>
      <c r="B123" s="30" t="s">
        <v>53</v>
      </c>
      <c r="C123" s="30">
        <v>3410223</v>
      </c>
      <c r="D123" s="30" t="s">
        <v>97</v>
      </c>
      <c r="E123" s="28" t="s">
        <v>125</v>
      </c>
      <c r="F123" s="37">
        <v>796</v>
      </c>
      <c r="G123" s="30" t="s">
        <v>37</v>
      </c>
      <c r="H123" s="30">
        <v>1</v>
      </c>
      <c r="I123" s="76">
        <v>25226501000</v>
      </c>
      <c r="J123" s="26" t="s">
        <v>52</v>
      </c>
      <c r="K123" s="37">
        <v>543000</v>
      </c>
      <c r="L123" s="27">
        <v>41314</v>
      </c>
      <c r="M123" s="88">
        <v>41365</v>
      </c>
      <c r="N123" s="42" t="s">
        <v>56</v>
      </c>
      <c r="O123" s="28" t="s">
        <v>58</v>
      </c>
    </row>
    <row r="124" spans="1:15" ht="25.5">
      <c r="A124" s="112">
        <v>101</v>
      </c>
      <c r="B124" s="11" t="s">
        <v>53</v>
      </c>
      <c r="C124" s="11">
        <v>2320230</v>
      </c>
      <c r="D124" s="22" t="s">
        <v>98</v>
      </c>
      <c r="E124" s="8" t="s">
        <v>128</v>
      </c>
      <c r="F124" s="35">
        <v>168</v>
      </c>
      <c r="G124" s="22" t="s">
        <v>40</v>
      </c>
      <c r="H124" s="22">
        <v>4.3</v>
      </c>
      <c r="I124" s="47">
        <v>25226501000</v>
      </c>
      <c r="J124" s="26" t="s">
        <v>52</v>
      </c>
      <c r="K124" s="37">
        <v>150930</v>
      </c>
      <c r="L124" s="27" t="s">
        <v>47</v>
      </c>
      <c r="M124" s="27" t="s">
        <v>48</v>
      </c>
      <c r="N124" s="42" t="s">
        <v>56</v>
      </c>
      <c r="O124" s="28" t="s">
        <v>58</v>
      </c>
    </row>
    <row r="125" spans="1:15" ht="25.5">
      <c r="A125" s="112">
        <v>102</v>
      </c>
      <c r="B125" s="11" t="s">
        <v>53</v>
      </c>
      <c r="C125" s="11">
        <v>2320212</v>
      </c>
      <c r="D125" s="22" t="s">
        <v>99</v>
      </c>
      <c r="E125" s="8" t="s">
        <v>128</v>
      </c>
      <c r="F125" s="35">
        <v>168</v>
      </c>
      <c r="G125" s="22" t="s">
        <v>40</v>
      </c>
      <c r="H125" s="22">
        <v>0.48599999999999999</v>
      </c>
      <c r="I125" s="47">
        <v>25226501000</v>
      </c>
      <c r="J125" s="26" t="s">
        <v>52</v>
      </c>
      <c r="K125" s="37">
        <v>14580</v>
      </c>
      <c r="L125" s="27" t="s">
        <v>47</v>
      </c>
      <c r="M125" s="27" t="s">
        <v>48</v>
      </c>
      <c r="N125" s="42" t="s">
        <v>56</v>
      </c>
      <c r="O125" s="28" t="s">
        <v>58</v>
      </c>
    </row>
    <row r="126" spans="1:15" s="9" customFormat="1" ht="25.5">
      <c r="A126" s="112">
        <v>103</v>
      </c>
      <c r="B126" s="11" t="s">
        <v>53</v>
      </c>
      <c r="C126" s="11">
        <v>2320212</v>
      </c>
      <c r="D126" s="73" t="s">
        <v>100</v>
      </c>
      <c r="E126" s="8" t="s">
        <v>128</v>
      </c>
      <c r="F126" s="35">
        <v>168</v>
      </c>
      <c r="G126" s="22" t="s">
        <v>40</v>
      </c>
      <c r="H126" s="24">
        <v>1.95</v>
      </c>
      <c r="I126" s="47">
        <v>25226501000</v>
      </c>
      <c r="J126" s="26" t="s">
        <v>52</v>
      </c>
      <c r="K126" s="37">
        <v>72150</v>
      </c>
      <c r="L126" s="27" t="s">
        <v>47</v>
      </c>
      <c r="M126" s="27" t="s">
        <v>48</v>
      </c>
      <c r="N126" s="42" t="s">
        <v>56</v>
      </c>
      <c r="O126" s="28" t="s">
        <v>58</v>
      </c>
    </row>
    <row r="127" spans="1:15" s="9" customFormat="1" ht="25.5">
      <c r="A127" s="112">
        <v>104</v>
      </c>
      <c r="B127" s="11" t="s">
        <v>116</v>
      </c>
      <c r="C127" s="11">
        <v>8514040</v>
      </c>
      <c r="D127" s="73" t="s">
        <v>117</v>
      </c>
      <c r="E127" s="28" t="s">
        <v>125</v>
      </c>
      <c r="F127" s="35">
        <v>792</v>
      </c>
      <c r="G127" s="22" t="s">
        <v>51</v>
      </c>
      <c r="H127" s="24">
        <v>9</v>
      </c>
      <c r="I127" s="47">
        <v>25226501000</v>
      </c>
      <c r="J127" s="26" t="s">
        <v>52</v>
      </c>
      <c r="K127" s="37">
        <v>154000</v>
      </c>
      <c r="L127" s="87">
        <v>41395</v>
      </c>
      <c r="M127" s="27" t="s">
        <v>49</v>
      </c>
      <c r="N127" s="42" t="s">
        <v>56</v>
      </c>
      <c r="O127" s="28" t="s">
        <v>59</v>
      </c>
    </row>
    <row r="128" spans="1:15" s="77" customFormat="1" ht="25.5">
      <c r="A128" s="112">
        <v>105</v>
      </c>
      <c r="B128" s="11" t="s">
        <v>53</v>
      </c>
      <c r="C128" s="30">
        <v>3697391</v>
      </c>
      <c r="D128" s="58" t="s">
        <v>62</v>
      </c>
      <c r="E128" s="8" t="s">
        <v>128</v>
      </c>
      <c r="F128" s="35">
        <v>796</v>
      </c>
      <c r="G128" s="23" t="s">
        <v>37</v>
      </c>
      <c r="H128" s="50">
        <v>35</v>
      </c>
      <c r="I128" s="47">
        <v>25226501000</v>
      </c>
      <c r="J128" s="26" t="s">
        <v>52</v>
      </c>
      <c r="K128" s="35">
        <v>700</v>
      </c>
      <c r="L128" s="68">
        <v>41365</v>
      </c>
      <c r="M128" s="43">
        <v>41365</v>
      </c>
      <c r="N128" s="42" t="s">
        <v>56</v>
      </c>
      <c r="O128" s="28" t="s">
        <v>59</v>
      </c>
    </row>
    <row r="129" spans="1:15" s="77" customFormat="1" ht="25.5">
      <c r="A129" s="112">
        <v>106</v>
      </c>
      <c r="B129" s="11" t="s">
        <v>53</v>
      </c>
      <c r="C129" s="11">
        <v>2712142</v>
      </c>
      <c r="D129" s="58" t="s">
        <v>63</v>
      </c>
      <c r="E129" s="8" t="s">
        <v>128</v>
      </c>
      <c r="F129" s="35">
        <v>168</v>
      </c>
      <c r="G129" s="23" t="s">
        <v>40</v>
      </c>
      <c r="H129" s="50">
        <v>0.35</v>
      </c>
      <c r="I129" s="47">
        <v>25226501000</v>
      </c>
      <c r="J129" s="26" t="s">
        <v>52</v>
      </c>
      <c r="K129" s="35">
        <v>10500</v>
      </c>
      <c r="L129" s="68">
        <v>41365</v>
      </c>
      <c r="M129" s="43">
        <v>41366</v>
      </c>
      <c r="N129" s="42" t="s">
        <v>56</v>
      </c>
      <c r="O129" s="28" t="s">
        <v>59</v>
      </c>
    </row>
    <row r="130" spans="1:15" s="77" customFormat="1" ht="25.5">
      <c r="A130" s="112">
        <v>107</v>
      </c>
      <c r="B130" s="30" t="s">
        <v>53</v>
      </c>
      <c r="C130" s="30">
        <v>2712351</v>
      </c>
      <c r="D130" s="58" t="s">
        <v>64</v>
      </c>
      <c r="E130" s="8" t="s">
        <v>128</v>
      </c>
      <c r="F130" s="37">
        <v>168</v>
      </c>
      <c r="G130" s="23" t="s">
        <v>40</v>
      </c>
      <c r="H130" s="50">
        <v>0.8</v>
      </c>
      <c r="I130" s="76">
        <v>25226501000</v>
      </c>
      <c r="J130" s="26" t="s">
        <v>52</v>
      </c>
      <c r="K130" s="37">
        <v>48800</v>
      </c>
      <c r="L130" s="68">
        <v>41365</v>
      </c>
      <c r="M130" s="43">
        <v>41367</v>
      </c>
      <c r="N130" s="42" t="s">
        <v>56</v>
      </c>
      <c r="O130" s="28" t="s">
        <v>59</v>
      </c>
    </row>
    <row r="131" spans="1:15" s="77" customFormat="1" ht="25.5">
      <c r="A131" s="112">
        <v>108</v>
      </c>
      <c r="B131" s="30" t="s">
        <v>53</v>
      </c>
      <c r="C131" s="30">
        <v>2895430</v>
      </c>
      <c r="D131" s="58" t="s">
        <v>65</v>
      </c>
      <c r="E131" s="8" t="s">
        <v>128</v>
      </c>
      <c r="F131" s="37">
        <v>18</v>
      </c>
      <c r="G131" s="23" t="s">
        <v>43</v>
      </c>
      <c r="H131" s="50">
        <v>3</v>
      </c>
      <c r="I131" s="76">
        <v>25226501000</v>
      </c>
      <c r="J131" s="26" t="s">
        <v>52</v>
      </c>
      <c r="K131" s="37">
        <v>780</v>
      </c>
      <c r="L131" s="68">
        <v>41365</v>
      </c>
      <c r="M131" s="43">
        <v>41368</v>
      </c>
      <c r="N131" s="42" t="s">
        <v>56</v>
      </c>
      <c r="O131" s="28" t="s">
        <v>59</v>
      </c>
    </row>
    <row r="132" spans="1:15" s="77" customFormat="1" ht="25.5">
      <c r="A132" s="112">
        <v>109</v>
      </c>
      <c r="B132" s="30" t="s">
        <v>53</v>
      </c>
      <c r="C132" s="30">
        <v>2521122</v>
      </c>
      <c r="D132" s="57" t="s">
        <v>66</v>
      </c>
      <c r="E132" s="8" t="s">
        <v>128</v>
      </c>
      <c r="F132" s="37">
        <v>796</v>
      </c>
      <c r="G132" s="23" t="s">
        <v>37</v>
      </c>
      <c r="H132" s="50">
        <v>100</v>
      </c>
      <c r="I132" s="76">
        <v>25226501000</v>
      </c>
      <c r="J132" s="26" t="s">
        <v>52</v>
      </c>
      <c r="K132" s="37">
        <v>9400</v>
      </c>
      <c r="L132" s="68">
        <v>41365</v>
      </c>
      <c r="M132" s="43">
        <v>41369</v>
      </c>
      <c r="N132" s="42" t="s">
        <v>56</v>
      </c>
      <c r="O132" s="28" t="s">
        <v>59</v>
      </c>
    </row>
    <row r="133" spans="1:15" s="77" customFormat="1" ht="25.5">
      <c r="A133" s="112">
        <v>110</v>
      </c>
      <c r="B133" s="30" t="s">
        <v>53</v>
      </c>
      <c r="C133" s="30">
        <v>2714710</v>
      </c>
      <c r="D133" s="57" t="s">
        <v>67</v>
      </c>
      <c r="E133" s="8" t="s">
        <v>128</v>
      </c>
      <c r="F133" s="37">
        <v>166</v>
      </c>
      <c r="G133" s="23" t="s">
        <v>41</v>
      </c>
      <c r="H133" s="50">
        <v>70</v>
      </c>
      <c r="I133" s="76">
        <v>25226501000</v>
      </c>
      <c r="J133" s="26" t="s">
        <v>52</v>
      </c>
      <c r="K133" s="37">
        <v>6230</v>
      </c>
      <c r="L133" s="68">
        <v>41365</v>
      </c>
      <c r="M133" s="43">
        <v>41370</v>
      </c>
      <c r="N133" s="42" t="s">
        <v>56</v>
      </c>
      <c r="O133" s="28" t="s">
        <v>59</v>
      </c>
    </row>
    <row r="134" spans="1:15" s="77" customFormat="1" ht="39" customHeight="1">
      <c r="A134" s="112">
        <v>111</v>
      </c>
      <c r="B134" s="30" t="s">
        <v>53</v>
      </c>
      <c r="C134" s="30">
        <v>2429110</v>
      </c>
      <c r="D134" s="57" t="s">
        <v>68</v>
      </c>
      <c r="E134" s="8" t="s">
        <v>128</v>
      </c>
      <c r="F134" s="37">
        <v>166</v>
      </c>
      <c r="G134" s="23" t="s">
        <v>41</v>
      </c>
      <c r="H134" s="50">
        <v>80</v>
      </c>
      <c r="I134" s="76">
        <v>25226501000</v>
      </c>
      <c r="J134" s="26" t="s">
        <v>52</v>
      </c>
      <c r="K134" s="37">
        <v>16000</v>
      </c>
      <c r="L134" s="68">
        <v>41365</v>
      </c>
      <c r="M134" s="43">
        <v>41371</v>
      </c>
      <c r="N134" s="42" t="s">
        <v>56</v>
      </c>
      <c r="O134" s="28" t="s">
        <v>59</v>
      </c>
    </row>
    <row r="135" spans="1:15" s="77" customFormat="1" ht="25.5">
      <c r="A135" s="112">
        <v>112</v>
      </c>
      <c r="B135" s="30" t="s">
        <v>53</v>
      </c>
      <c r="C135" s="30">
        <v>3020365</v>
      </c>
      <c r="D135" s="99" t="s">
        <v>69</v>
      </c>
      <c r="E135" s="8" t="s">
        <v>128</v>
      </c>
      <c r="F135" s="37">
        <v>796</v>
      </c>
      <c r="G135" s="23" t="s">
        <v>37</v>
      </c>
      <c r="H135" s="50">
        <v>14</v>
      </c>
      <c r="I135" s="76">
        <v>25226501000</v>
      </c>
      <c r="J135" s="26" t="s">
        <v>52</v>
      </c>
      <c r="K135" s="37">
        <v>14800</v>
      </c>
      <c r="L135" s="68">
        <v>41365</v>
      </c>
      <c r="M135" s="27">
        <v>41395</v>
      </c>
      <c r="N135" s="42" t="s">
        <v>56</v>
      </c>
      <c r="O135" s="28" t="s">
        <v>58</v>
      </c>
    </row>
    <row r="136" spans="1:15" s="77" customFormat="1" ht="25.5">
      <c r="A136" s="112">
        <v>113</v>
      </c>
      <c r="B136" s="30" t="s">
        <v>53</v>
      </c>
      <c r="C136" s="30">
        <v>3010050</v>
      </c>
      <c r="D136" s="99" t="s">
        <v>70</v>
      </c>
      <c r="E136" s="8" t="s">
        <v>128</v>
      </c>
      <c r="F136" s="37">
        <v>796</v>
      </c>
      <c r="G136" s="23" t="s">
        <v>37</v>
      </c>
      <c r="H136" s="53">
        <v>42</v>
      </c>
      <c r="I136" s="76">
        <v>25226501000</v>
      </c>
      <c r="J136" s="26" t="s">
        <v>52</v>
      </c>
      <c r="K136" s="37">
        <v>3150</v>
      </c>
      <c r="L136" s="68">
        <v>41365</v>
      </c>
      <c r="M136" s="27">
        <v>41396</v>
      </c>
      <c r="N136" s="42" t="s">
        <v>56</v>
      </c>
      <c r="O136" s="28" t="s">
        <v>57</v>
      </c>
    </row>
    <row r="137" spans="1:15" s="77" customFormat="1" ht="25.5">
      <c r="A137" s="112">
        <v>114</v>
      </c>
      <c r="B137" s="30" t="s">
        <v>53</v>
      </c>
      <c r="C137" s="30">
        <v>2424872</v>
      </c>
      <c r="D137" s="57" t="s">
        <v>150</v>
      </c>
      <c r="E137" s="8" t="s">
        <v>128</v>
      </c>
      <c r="F137" s="37">
        <v>796</v>
      </c>
      <c r="G137" s="22" t="s">
        <v>37</v>
      </c>
      <c r="H137" s="51">
        <v>3</v>
      </c>
      <c r="I137" s="76">
        <v>25226501000</v>
      </c>
      <c r="J137" s="26" t="s">
        <v>52</v>
      </c>
      <c r="K137" s="37">
        <v>99</v>
      </c>
      <c r="L137" s="68">
        <v>41365</v>
      </c>
      <c r="M137" s="43">
        <v>41371</v>
      </c>
      <c r="N137" s="42" t="s">
        <v>56</v>
      </c>
      <c r="O137" s="28" t="s">
        <v>59</v>
      </c>
    </row>
    <row r="138" spans="1:15" s="77" customFormat="1" ht="25.5">
      <c r="A138" s="112">
        <v>115</v>
      </c>
      <c r="B138" s="30" t="s">
        <v>53</v>
      </c>
      <c r="C138" s="30">
        <v>2424861</v>
      </c>
      <c r="D138" s="57" t="s">
        <v>149</v>
      </c>
      <c r="E138" s="8" t="s">
        <v>128</v>
      </c>
      <c r="F138" s="37">
        <v>796</v>
      </c>
      <c r="G138" s="22" t="s">
        <v>37</v>
      </c>
      <c r="H138" s="51">
        <v>3</v>
      </c>
      <c r="I138" s="76">
        <v>25226501000</v>
      </c>
      <c r="J138" s="26" t="s">
        <v>52</v>
      </c>
      <c r="K138" s="37">
        <v>405</v>
      </c>
      <c r="L138" s="68">
        <v>41365</v>
      </c>
      <c r="M138" s="43">
        <v>41371</v>
      </c>
      <c r="N138" s="42" t="s">
        <v>56</v>
      </c>
      <c r="O138" s="28" t="s">
        <v>59</v>
      </c>
    </row>
    <row r="139" spans="1:15" s="77" customFormat="1" ht="25.5">
      <c r="A139" s="112">
        <v>116</v>
      </c>
      <c r="B139" s="30" t="s">
        <v>53</v>
      </c>
      <c r="C139" s="30">
        <v>2424832</v>
      </c>
      <c r="D139" s="57" t="s">
        <v>71</v>
      </c>
      <c r="E139" s="8" t="s">
        <v>128</v>
      </c>
      <c r="F139" s="37">
        <v>166</v>
      </c>
      <c r="G139" s="22" t="s">
        <v>45</v>
      </c>
      <c r="H139" s="51">
        <v>7.2</v>
      </c>
      <c r="I139" s="76">
        <v>25226501000</v>
      </c>
      <c r="J139" s="26" t="s">
        <v>52</v>
      </c>
      <c r="K139" s="37">
        <v>495</v>
      </c>
      <c r="L139" s="68">
        <v>41365</v>
      </c>
      <c r="M139" s="43">
        <v>41371</v>
      </c>
      <c r="N139" s="42" t="s">
        <v>56</v>
      </c>
      <c r="O139" s="28" t="s">
        <v>59</v>
      </c>
    </row>
    <row r="140" spans="1:15" s="9" customFormat="1" ht="37.5" customHeight="1">
      <c r="A140" s="112">
        <v>117</v>
      </c>
      <c r="B140" s="30" t="s">
        <v>53</v>
      </c>
      <c r="C140" s="30">
        <v>2524111</v>
      </c>
      <c r="D140" s="57" t="s">
        <v>151</v>
      </c>
      <c r="E140" s="8" t="s">
        <v>128</v>
      </c>
      <c r="F140" s="37">
        <v>796</v>
      </c>
      <c r="G140" s="22" t="s">
        <v>37</v>
      </c>
      <c r="H140" s="51">
        <v>15</v>
      </c>
      <c r="I140" s="76">
        <v>25226501000</v>
      </c>
      <c r="J140" s="26" t="s">
        <v>52</v>
      </c>
      <c r="K140" s="37">
        <v>752</v>
      </c>
      <c r="L140" s="68">
        <v>41365</v>
      </c>
      <c r="M140" s="43">
        <v>41371</v>
      </c>
      <c r="N140" s="42" t="s">
        <v>56</v>
      </c>
      <c r="O140" s="28" t="s">
        <v>59</v>
      </c>
    </row>
    <row r="141" spans="1:15" s="9" customFormat="1" ht="37.5" customHeight="1">
      <c r="A141" s="112">
        <v>118</v>
      </c>
      <c r="B141" s="11" t="s">
        <v>53</v>
      </c>
      <c r="C141" s="11">
        <v>2895430</v>
      </c>
      <c r="D141" s="58" t="s">
        <v>140</v>
      </c>
      <c r="E141" s="8" t="s">
        <v>128</v>
      </c>
      <c r="F141" s="35">
        <v>18</v>
      </c>
      <c r="G141" s="23" t="s">
        <v>43</v>
      </c>
      <c r="H141" s="52">
        <v>2</v>
      </c>
      <c r="I141" s="47">
        <v>25226501000</v>
      </c>
      <c r="J141" s="26" t="s">
        <v>52</v>
      </c>
      <c r="K141" s="35">
        <v>520</v>
      </c>
      <c r="L141" s="27">
        <v>41285</v>
      </c>
      <c r="M141" s="43">
        <v>41334</v>
      </c>
      <c r="N141" s="42" t="s">
        <v>56</v>
      </c>
      <c r="O141" s="28" t="s">
        <v>57</v>
      </c>
    </row>
    <row r="142" spans="1:15" s="9" customFormat="1" ht="45.75" customHeight="1">
      <c r="A142" s="112">
        <v>119</v>
      </c>
      <c r="B142" s="11" t="s">
        <v>53</v>
      </c>
      <c r="C142" s="11">
        <v>2429110</v>
      </c>
      <c r="D142" s="100" t="s">
        <v>72</v>
      </c>
      <c r="E142" s="8" t="s">
        <v>128</v>
      </c>
      <c r="F142" s="35">
        <v>166</v>
      </c>
      <c r="G142" s="23" t="s">
        <v>41</v>
      </c>
      <c r="H142" s="54">
        <v>20</v>
      </c>
      <c r="I142" s="47">
        <v>25226501000</v>
      </c>
      <c r="J142" s="26" t="s">
        <v>52</v>
      </c>
      <c r="K142" s="35">
        <v>2200</v>
      </c>
      <c r="L142" s="68">
        <v>41365</v>
      </c>
      <c r="M142" s="43">
        <v>41372</v>
      </c>
      <c r="N142" s="42" t="s">
        <v>56</v>
      </c>
      <c r="O142" s="28" t="s">
        <v>59</v>
      </c>
    </row>
    <row r="143" spans="1:15" s="9" customFormat="1" ht="47.25" customHeight="1">
      <c r="A143" s="112">
        <v>120</v>
      </c>
      <c r="B143" s="11" t="s">
        <v>53</v>
      </c>
      <c r="C143" s="11">
        <v>1816000</v>
      </c>
      <c r="D143" s="58" t="s">
        <v>127</v>
      </c>
      <c r="E143" s="28" t="s">
        <v>125</v>
      </c>
      <c r="F143" s="35">
        <v>796</v>
      </c>
      <c r="G143" s="23" t="s">
        <v>37</v>
      </c>
      <c r="H143" s="50"/>
      <c r="I143" s="47">
        <v>25226501000</v>
      </c>
      <c r="J143" s="26" t="s">
        <v>52</v>
      </c>
      <c r="K143" s="35">
        <v>310218</v>
      </c>
      <c r="L143" s="27">
        <v>41249</v>
      </c>
      <c r="M143" s="27">
        <v>41396</v>
      </c>
      <c r="N143" s="42" t="s">
        <v>56</v>
      </c>
      <c r="O143" s="28" t="s">
        <v>58</v>
      </c>
    </row>
    <row r="144" spans="1:15" s="9" customFormat="1" ht="48.75" customHeight="1">
      <c r="A144" s="112">
        <v>121</v>
      </c>
      <c r="B144" s="11" t="s">
        <v>53</v>
      </c>
      <c r="C144" s="11">
        <v>1816000</v>
      </c>
      <c r="D144" s="57" t="s">
        <v>126</v>
      </c>
      <c r="E144" s="28" t="s">
        <v>125</v>
      </c>
      <c r="F144" s="35">
        <v>796</v>
      </c>
      <c r="G144" s="23" t="s">
        <v>37</v>
      </c>
      <c r="H144" s="50"/>
      <c r="I144" s="47">
        <v>25226501000</v>
      </c>
      <c r="J144" s="26" t="s">
        <v>52</v>
      </c>
      <c r="K144" s="35">
        <v>769317</v>
      </c>
      <c r="L144" s="27">
        <v>41249</v>
      </c>
      <c r="M144" s="27">
        <v>41396</v>
      </c>
      <c r="N144" s="42" t="s">
        <v>56</v>
      </c>
      <c r="O144" s="28" t="s">
        <v>57</v>
      </c>
    </row>
    <row r="145" spans="1:15" s="9" customFormat="1" ht="48" customHeight="1">
      <c r="A145" s="112">
        <v>122</v>
      </c>
      <c r="B145" s="11" t="s">
        <v>53</v>
      </c>
      <c r="C145" s="11">
        <v>2424714</v>
      </c>
      <c r="D145" s="57" t="s">
        <v>73</v>
      </c>
      <c r="E145" s="28" t="s">
        <v>125</v>
      </c>
      <c r="F145" s="35">
        <v>796</v>
      </c>
      <c r="G145" s="23" t="s">
        <v>37</v>
      </c>
      <c r="H145" s="50"/>
      <c r="I145" s="47">
        <v>25226501000</v>
      </c>
      <c r="J145" s="26" t="s">
        <v>52</v>
      </c>
      <c r="K145" s="35">
        <v>88913</v>
      </c>
      <c r="L145" s="68">
        <v>41365</v>
      </c>
      <c r="M145" s="27">
        <v>41396</v>
      </c>
      <c r="N145" s="42" t="s">
        <v>56</v>
      </c>
      <c r="O145" s="28" t="s">
        <v>57</v>
      </c>
    </row>
    <row r="146" spans="1:15" s="9" customFormat="1" ht="40.5" customHeight="1">
      <c r="A146" s="112">
        <v>123</v>
      </c>
      <c r="B146" s="11" t="s">
        <v>53</v>
      </c>
      <c r="C146" s="11">
        <v>2423960</v>
      </c>
      <c r="D146" s="58" t="s">
        <v>74</v>
      </c>
      <c r="E146" s="28" t="s">
        <v>125</v>
      </c>
      <c r="F146" s="35">
        <v>796</v>
      </c>
      <c r="G146" s="23" t="s">
        <v>37</v>
      </c>
      <c r="H146" s="50">
        <v>23</v>
      </c>
      <c r="I146" s="47">
        <v>25226501000</v>
      </c>
      <c r="J146" s="26" t="s">
        <v>52</v>
      </c>
      <c r="K146" s="35">
        <v>16100</v>
      </c>
      <c r="L146" s="68">
        <v>41365</v>
      </c>
      <c r="M146" s="27">
        <v>41396</v>
      </c>
      <c r="N146" s="42" t="s">
        <v>56</v>
      </c>
      <c r="O146" s="28" t="s">
        <v>59</v>
      </c>
    </row>
    <row r="147" spans="1:15" s="77" customFormat="1" ht="25.5">
      <c r="A147" s="112">
        <v>124</v>
      </c>
      <c r="B147" s="11" t="s">
        <v>53</v>
      </c>
      <c r="C147" s="11">
        <v>2211354</v>
      </c>
      <c r="D147" s="57" t="s">
        <v>75</v>
      </c>
      <c r="E147" s="28" t="s">
        <v>125</v>
      </c>
      <c r="F147" s="35">
        <v>796</v>
      </c>
      <c r="G147" s="22" t="s">
        <v>37</v>
      </c>
      <c r="H147" s="51">
        <v>87</v>
      </c>
      <c r="I147" s="47">
        <v>25226501000</v>
      </c>
      <c r="J147" s="26" t="s">
        <v>52</v>
      </c>
      <c r="K147" s="35">
        <v>2175</v>
      </c>
      <c r="L147" s="68">
        <v>41365</v>
      </c>
      <c r="M147" s="27">
        <v>41396</v>
      </c>
      <c r="N147" s="42" t="s">
        <v>56</v>
      </c>
      <c r="O147" s="28" t="s">
        <v>59</v>
      </c>
    </row>
    <row r="148" spans="1:15" s="77" customFormat="1" ht="49.5" customHeight="1">
      <c r="A148" s="112">
        <v>125</v>
      </c>
      <c r="B148" s="11" t="s">
        <v>53</v>
      </c>
      <c r="C148" s="11">
        <v>2211354</v>
      </c>
      <c r="D148" s="57" t="s">
        <v>76</v>
      </c>
      <c r="E148" s="28" t="s">
        <v>125</v>
      </c>
      <c r="F148" s="35">
        <v>796</v>
      </c>
      <c r="G148" s="22" t="s">
        <v>37</v>
      </c>
      <c r="H148" s="51">
        <v>460</v>
      </c>
      <c r="I148" s="47">
        <v>25226501000</v>
      </c>
      <c r="J148" s="26" t="s">
        <v>52</v>
      </c>
      <c r="K148" s="35">
        <v>22080</v>
      </c>
      <c r="L148" s="68">
        <v>41365</v>
      </c>
      <c r="M148" s="27">
        <v>41396</v>
      </c>
      <c r="N148" s="42" t="s">
        <v>56</v>
      </c>
      <c r="O148" s="28" t="s">
        <v>58</v>
      </c>
    </row>
    <row r="149" spans="1:15" s="9" customFormat="1" ht="44.25" customHeight="1">
      <c r="A149" s="112">
        <v>126</v>
      </c>
      <c r="B149" s="30" t="s">
        <v>53</v>
      </c>
      <c r="C149" s="30">
        <v>3020000</v>
      </c>
      <c r="D149" s="57" t="s">
        <v>131</v>
      </c>
      <c r="E149" s="28" t="s">
        <v>125</v>
      </c>
      <c r="F149" s="37">
        <v>796</v>
      </c>
      <c r="G149" s="22" t="s">
        <v>46</v>
      </c>
      <c r="H149" s="51">
        <v>1</v>
      </c>
      <c r="I149" s="76">
        <v>25226501000</v>
      </c>
      <c r="J149" s="26" t="s">
        <v>52</v>
      </c>
      <c r="K149" s="37">
        <v>19990</v>
      </c>
      <c r="L149" s="27">
        <v>41365</v>
      </c>
      <c r="M149" s="27">
        <v>41426</v>
      </c>
      <c r="N149" s="42" t="s">
        <v>56</v>
      </c>
      <c r="O149" s="28" t="s">
        <v>58</v>
      </c>
    </row>
    <row r="150" spans="1:15" s="9" customFormat="1" ht="25.5">
      <c r="A150" s="112">
        <v>127</v>
      </c>
      <c r="B150" s="30" t="s">
        <v>53</v>
      </c>
      <c r="C150" s="30">
        <v>3020000</v>
      </c>
      <c r="D150" s="57" t="s">
        <v>132</v>
      </c>
      <c r="E150" s="28" t="s">
        <v>125</v>
      </c>
      <c r="F150" s="37">
        <v>796</v>
      </c>
      <c r="G150" s="22" t="s">
        <v>46</v>
      </c>
      <c r="H150" s="51">
        <v>4</v>
      </c>
      <c r="I150" s="76">
        <v>25226501000</v>
      </c>
      <c r="J150" s="26" t="s">
        <v>52</v>
      </c>
      <c r="K150" s="37">
        <v>15880</v>
      </c>
      <c r="L150" s="27">
        <v>41366</v>
      </c>
      <c r="M150" s="27">
        <v>41427</v>
      </c>
      <c r="N150" s="42" t="s">
        <v>56</v>
      </c>
      <c r="O150" s="28" t="s">
        <v>57</v>
      </c>
    </row>
    <row r="151" spans="1:15" s="9" customFormat="1" ht="51">
      <c r="A151" s="112">
        <v>128</v>
      </c>
      <c r="B151" s="30" t="s">
        <v>53</v>
      </c>
      <c r="C151" s="30">
        <v>3020000</v>
      </c>
      <c r="D151" s="57" t="s">
        <v>142</v>
      </c>
      <c r="E151" s="28" t="s">
        <v>125</v>
      </c>
      <c r="F151" s="37">
        <v>796</v>
      </c>
      <c r="G151" s="22" t="s">
        <v>46</v>
      </c>
      <c r="H151" s="51">
        <v>2</v>
      </c>
      <c r="I151" s="76">
        <v>25226501000</v>
      </c>
      <c r="J151" s="26" t="s">
        <v>52</v>
      </c>
      <c r="K151" s="37">
        <v>39380</v>
      </c>
      <c r="L151" s="27">
        <v>41247</v>
      </c>
      <c r="M151" s="27">
        <v>41306</v>
      </c>
      <c r="N151" s="42" t="s">
        <v>56</v>
      </c>
      <c r="O151" s="28" t="s">
        <v>57</v>
      </c>
    </row>
    <row r="152" spans="1:15" s="9" customFormat="1" ht="53.25" customHeight="1">
      <c r="A152" s="112">
        <v>129</v>
      </c>
      <c r="B152" s="60" t="s">
        <v>53</v>
      </c>
      <c r="C152" s="61">
        <v>6613090</v>
      </c>
      <c r="D152" s="62" t="s">
        <v>119</v>
      </c>
      <c r="E152" s="28" t="s">
        <v>125</v>
      </c>
      <c r="F152" s="63">
        <v>796</v>
      </c>
      <c r="G152" s="64" t="s">
        <v>46</v>
      </c>
      <c r="H152" s="65">
        <v>2</v>
      </c>
      <c r="I152" s="66">
        <v>25226501000</v>
      </c>
      <c r="J152" s="67" t="s">
        <v>52</v>
      </c>
      <c r="K152" s="63">
        <v>11820</v>
      </c>
      <c r="L152" s="68">
        <v>41365</v>
      </c>
      <c r="M152" s="27" t="s">
        <v>49</v>
      </c>
      <c r="N152" s="42" t="s">
        <v>56</v>
      </c>
      <c r="O152" s="69" t="s">
        <v>59</v>
      </c>
    </row>
    <row r="153" spans="1:15" ht="25.5">
      <c r="A153" s="112">
        <v>130</v>
      </c>
      <c r="B153" s="60" t="s">
        <v>53</v>
      </c>
      <c r="C153" s="60">
        <v>3430202</v>
      </c>
      <c r="D153" s="62" t="s">
        <v>129</v>
      </c>
      <c r="E153" s="95" t="s">
        <v>128</v>
      </c>
      <c r="F153" s="63">
        <v>839</v>
      </c>
      <c r="G153" s="64" t="s">
        <v>39</v>
      </c>
      <c r="H153" s="65">
        <v>1</v>
      </c>
      <c r="I153" s="66">
        <v>25226501000</v>
      </c>
      <c r="J153" s="67" t="s">
        <v>52</v>
      </c>
      <c r="K153" s="63">
        <v>70685</v>
      </c>
      <c r="L153" s="68">
        <v>41365</v>
      </c>
      <c r="M153" s="96">
        <v>41426</v>
      </c>
      <c r="N153" s="97" t="s">
        <v>56</v>
      </c>
      <c r="O153" s="69" t="s">
        <v>57</v>
      </c>
    </row>
    <row r="154" spans="1:15" s="102" customFormat="1" ht="25.5">
      <c r="A154" s="112">
        <v>131</v>
      </c>
      <c r="B154" s="11" t="s">
        <v>116</v>
      </c>
      <c r="C154" s="30">
        <v>2922130</v>
      </c>
      <c r="D154" s="57" t="s">
        <v>130</v>
      </c>
      <c r="E154" s="8" t="s">
        <v>128</v>
      </c>
      <c r="F154" s="35">
        <v>796</v>
      </c>
      <c r="G154" s="22" t="s">
        <v>46</v>
      </c>
      <c r="H154" s="51">
        <v>6</v>
      </c>
      <c r="I154" s="98">
        <v>25226501000</v>
      </c>
      <c r="J154" s="26" t="s">
        <v>52</v>
      </c>
      <c r="K154" s="35">
        <v>21000</v>
      </c>
      <c r="L154" s="27">
        <v>41366</v>
      </c>
      <c r="M154" s="27">
        <v>41427</v>
      </c>
      <c r="N154" s="26" t="s">
        <v>56</v>
      </c>
      <c r="O154" s="28" t="s">
        <v>59</v>
      </c>
    </row>
    <row r="155" spans="1:15">
      <c r="A155" s="995" t="s">
        <v>115</v>
      </c>
      <c r="B155" s="996"/>
      <c r="C155" s="996"/>
      <c r="D155" s="996"/>
      <c r="E155" s="996"/>
      <c r="F155" s="996"/>
      <c r="G155" s="996"/>
      <c r="H155" s="996"/>
      <c r="I155" s="996"/>
      <c r="J155" s="75"/>
      <c r="K155" s="784">
        <v>4592421</v>
      </c>
      <c r="L155" s="89"/>
      <c r="M155" s="89"/>
      <c r="N155" s="75"/>
      <c r="O155" s="808"/>
    </row>
    <row r="156" spans="1:15">
      <c r="A156" s="1000" t="s">
        <v>61</v>
      </c>
      <c r="B156" s="1000"/>
      <c r="C156" s="1000"/>
      <c r="D156" s="1000"/>
      <c r="E156" s="1000"/>
      <c r="F156" s="1000"/>
      <c r="G156" s="1000"/>
      <c r="H156" s="1000"/>
      <c r="I156" s="1000"/>
      <c r="J156" s="1000"/>
      <c r="K156" s="1000"/>
      <c r="L156" s="1000"/>
      <c r="M156" s="1000"/>
      <c r="N156" s="1000"/>
      <c r="O156" s="1000"/>
    </row>
    <row r="157" spans="1:15" ht="38.25">
      <c r="A157" s="804">
        <v>132</v>
      </c>
      <c r="B157" s="39" t="s">
        <v>53</v>
      </c>
      <c r="C157" s="117">
        <v>2930169</v>
      </c>
      <c r="D157" s="800" t="s">
        <v>101</v>
      </c>
      <c r="E157" s="801" t="s">
        <v>125</v>
      </c>
      <c r="F157" s="125">
        <v>796</v>
      </c>
      <c r="G157" s="41" t="s">
        <v>37</v>
      </c>
      <c r="H157" s="805">
        <v>10</v>
      </c>
      <c r="I157" s="806">
        <v>25226501000</v>
      </c>
      <c r="J157" s="42" t="s">
        <v>52</v>
      </c>
      <c r="K157" s="40">
        <v>1920</v>
      </c>
      <c r="L157" s="43">
        <v>41435</v>
      </c>
      <c r="M157" s="807">
        <v>41487</v>
      </c>
      <c r="N157" s="42" t="s">
        <v>56</v>
      </c>
      <c r="O157" s="801" t="s">
        <v>58</v>
      </c>
    </row>
    <row r="158" spans="1:15" ht="38.25">
      <c r="A158" s="804">
        <v>133</v>
      </c>
      <c r="B158" s="11" t="s">
        <v>53</v>
      </c>
      <c r="C158" s="30">
        <v>2930169</v>
      </c>
      <c r="D158" s="57" t="s">
        <v>102</v>
      </c>
      <c r="E158" s="28" t="s">
        <v>125</v>
      </c>
      <c r="F158" s="38">
        <v>796</v>
      </c>
      <c r="G158" s="23" t="s">
        <v>37</v>
      </c>
      <c r="H158" s="25">
        <v>15</v>
      </c>
      <c r="I158" s="49">
        <v>25226501000</v>
      </c>
      <c r="J158" s="26" t="s">
        <v>52</v>
      </c>
      <c r="K158" s="35">
        <v>3750</v>
      </c>
      <c r="L158" s="27">
        <v>41435</v>
      </c>
      <c r="M158" s="86">
        <v>41487</v>
      </c>
      <c r="N158" s="26" t="s">
        <v>56</v>
      </c>
      <c r="O158" s="28" t="s">
        <v>58</v>
      </c>
    </row>
    <row r="159" spans="1:15" ht="38.25">
      <c r="A159" s="804">
        <v>134</v>
      </c>
      <c r="B159" s="11" t="s">
        <v>53</v>
      </c>
      <c r="C159" s="30">
        <v>2930169</v>
      </c>
      <c r="D159" s="57" t="s">
        <v>103</v>
      </c>
      <c r="E159" s="28" t="s">
        <v>125</v>
      </c>
      <c r="F159" s="38">
        <v>796</v>
      </c>
      <c r="G159" s="23" t="s">
        <v>37</v>
      </c>
      <c r="H159" s="25">
        <v>10</v>
      </c>
      <c r="I159" s="49">
        <v>25226501000</v>
      </c>
      <c r="J159" s="26" t="s">
        <v>52</v>
      </c>
      <c r="K159" s="35">
        <v>2500</v>
      </c>
      <c r="L159" s="27">
        <v>41435</v>
      </c>
      <c r="M159" s="86">
        <v>41487</v>
      </c>
      <c r="N159" s="26" t="s">
        <v>56</v>
      </c>
      <c r="O159" s="28" t="s">
        <v>58</v>
      </c>
    </row>
    <row r="160" spans="1:15" ht="38.25">
      <c r="A160" s="804">
        <v>135</v>
      </c>
      <c r="B160" s="11" t="s">
        <v>53</v>
      </c>
      <c r="C160" s="30">
        <v>2930169</v>
      </c>
      <c r="D160" s="57" t="s">
        <v>104</v>
      </c>
      <c r="E160" s="28" t="s">
        <v>125</v>
      </c>
      <c r="F160" s="38">
        <v>796</v>
      </c>
      <c r="G160" s="23" t="s">
        <v>37</v>
      </c>
      <c r="H160" s="25">
        <v>5</v>
      </c>
      <c r="I160" s="49">
        <v>25226501000</v>
      </c>
      <c r="J160" s="26" t="s">
        <v>52</v>
      </c>
      <c r="K160" s="35">
        <v>1250</v>
      </c>
      <c r="L160" s="27">
        <v>41435</v>
      </c>
      <c r="M160" s="86">
        <v>41487</v>
      </c>
      <c r="N160" s="26" t="s">
        <v>56</v>
      </c>
      <c r="O160" s="28" t="s">
        <v>58</v>
      </c>
    </row>
    <row r="161" spans="1:16" ht="25.5">
      <c r="A161" s="804">
        <v>136</v>
      </c>
      <c r="B161" s="11" t="s">
        <v>53</v>
      </c>
      <c r="C161" s="30">
        <v>2914134</v>
      </c>
      <c r="D161" s="57" t="s">
        <v>105</v>
      </c>
      <c r="E161" s="28" t="s">
        <v>125</v>
      </c>
      <c r="F161" s="38">
        <v>796</v>
      </c>
      <c r="G161" s="23" t="s">
        <v>37</v>
      </c>
      <c r="H161" s="25">
        <v>1</v>
      </c>
      <c r="I161" s="49">
        <v>25226501000</v>
      </c>
      <c r="J161" s="26" t="s">
        <v>52</v>
      </c>
      <c r="K161" s="35">
        <v>11292</v>
      </c>
      <c r="L161" s="27">
        <v>41435</v>
      </c>
      <c r="M161" s="86">
        <v>41487</v>
      </c>
      <c r="N161" s="26" t="s">
        <v>56</v>
      </c>
      <c r="O161" s="28" t="s">
        <v>58</v>
      </c>
    </row>
    <row r="162" spans="1:16" ht="38.25">
      <c r="A162" s="804">
        <v>137</v>
      </c>
      <c r="B162" s="11" t="s">
        <v>53</v>
      </c>
      <c r="C162" s="30">
        <v>2914136</v>
      </c>
      <c r="D162" s="57" t="s">
        <v>106</v>
      </c>
      <c r="E162" s="28" t="s">
        <v>125</v>
      </c>
      <c r="F162" s="38">
        <v>796</v>
      </c>
      <c r="G162" s="23" t="s">
        <v>37</v>
      </c>
      <c r="H162" s="24">
        <v>5</v>
      </c>
      <c r="I162" s="49">
        <v>25226501000</v>
      </c>
      <c r="J162" s="26" t="s">
        <v>52</v>
      </c>
      <c r="K162" s="35">
        <v>22500</v>
      </c>
      <c r="L162" s="27">
        <v>41435</v>
      </c>
      <c r="M162" s="86">
        <v>41487</v>
      </c>
      <c r="N162" s="26" t="s">
        <v>56</v>
      </c>
      <c r="O162" s="28" t="s">
        <v>58</v>
      </c>
    </row>
    <row r="163" spans="1:16" ht="25.5">
      <c r="A163" s="804">
        <v>138</v>
      </c>
      <c r="B163" s="11" t="s">
        <v>53</v>
      </c>
      <c r="C163" s="30">
        <v>2320341</v>
      </c>
      <c r="D163" s="58" t="s">
        <v>107</v>
      </c>
      <c r="E163" s="28" t="s">
        <v>125</v>
      </c>
      <c r="F163" s="35">
        <v>168</v>
      </c>
      <c r="G163" s="23" t="s">
        <v>40</v>
      </c>
      <c r="H163" s="23">
        <v>2.98</v>
      </c>
      <c r="I163" s="47">
        <v>25226501000</v>
      </c>
      <c r="J163" s="26" t="s">
        <v>52</v>
      </c>
      <c r="K163" s="35">
        <v>268200</v>
      </c>
      <c r="L163" s="27">
        <v>41456</v>
      </c>
      <c r="M163" s="87">
        <v>41518</v>
      </c>
      <c r="N163" s="26" t="s">
        <v>56</v>
      </c>
      <c r="O163" s="28" t="s">
        <v>58</v>
      </c>
    </row>
    <row r="164" spans="1:16" ht="25.5">
      <c r="A164" s="804">
        <v>139</v>
      </c>
      <c r="B164" s="11" t="s">
        <v>53</v>
      </c>
      <c r="C164" s="30">
        <v>2320341</v>
      </c>
      <c r="D164" s="58" t="s">
        <v>108</v>
      </c>
      <c r="E164" s="28" t="s">
        <v>125</v>
      </c>
      <c r="F164" s="35">
        <v>168</v>
      </c>
      <c r="G164" s="23" t="s">
        <v>40</v>
      </c>
      <c r="H164" s="23">
        <v>0.02</v>
      </c>
      <c r="I164" s="47">
        <v>25226501000</v>
      </c>
      <c r="J164" s="26" t="s">
        <v>52</v>
      </c>
      <c r="K164" s="35">
        <v>1800</v>
      </c>
      <c r="L164" s="27">
        <v>41456</v>
      </c>
      <c r="M164" s="87">
        <v>41518</v>
      </c>
      <c r="N164" s="26" t="s">
        <v>56</v>
      </c>
      <c r="O164" s="28" t="s">
        <v>58</v>
      </c>
    </row>
    <row r="165" spans="1:16" ht="25.5">
      <c r="A165" s="804">
        <v>140</v>
      </c>
      <c r="B165" s="11" t="s">
        <v>53</v>
      </c>
      <c r="C165" s="30">
        <v>8513102</v>
      </c>
      <c r="D165" s="57" t="s">
        <v>109</v>
      </c>
      <c r="E165" s="28" t="s">
        <v>125</v>
      </c>
      <c r="F165" s="36" t="s">
        <v>55</v>
      </c>
      <c r="G165" s="22" t="s">
        <v>50</v>
      </c>
      <c r="H165" s="29">
        <v>3244</v>
      </c>
      <c r="I165" s="47">
        <v>25226501000</v>
      </c>
      <c r="J165" s="26" t="s">
        <v>52</v>
      </c>
      <c r="K165" s="35">
        <v>36982</v>
      </c>
      <c r="L165" s="27">
        <v>41506</v>
      </c>
      <c r="M165" s="87">
        <v>41518</v>
      </c>
      <c r="N165" s="26" t="s">
        <v>56</v>
      </c>
      <c r="O165" s="28" t="s">
        <v>59</v>
      </c>
    </row>
    <row r="166" spans="1:16" ht="25.5">
      <c r="A166" s="804">
        <v>141</v>
      </c>
      <c r="B166" s="11" t="s">
        <v>53</v>
      </c>
      <c r="C166" s="46">
        <v>7525000</v>
      </c>
      <c r="D166" s="57" t="s">
        <v>110</v>
      </c>
      <c r="E166" s="28" t="s">
        <v>125</v>
      </c>
      <c r="F166" s="35">
        <v>796</v>
      </c>
      <c r="G166" s="22" t="s">
        <v>37</v>
      </c>
      <c r="H166" s="29">
        <v>1</v>
      </c>
      <c r="I166" s="47">
        <v>25226501000</v>
      </c>
      <c r="J166" s="26" t="s">
        <v>52</v>
      </c>
      <c r="K166" s="35">
        <v>4278</v>
      </c>
      <c r="L166" s="27">
        <v>41501</v>
      </c>
      <c r="M166" s="27" t="s">
        <v>49</v>
      </c>
      <c r="N166" s="26" t="s">
        <v>56</v>
      </c>
      <c r="O166" s="28" t="s">
        <v>58</v>
      </c>
    </row>
    <row r="167" spans="1:16" s="102" customFormat="1" ht="25.5">
      <c r="A167" s="804">
        <v>142</v>
      </c>
      <c r="B167" s="11" t="s">
        <v>53</v>
      </c>
      <c r="C167" s="11">
        <v>2320230</v>
      </c>
      <c r="D167" s="57" t="s">
        <v>111</v>
      </c>
      <c r="E167" s="8" t="s">
        <v>128</v>
      </c>
      <c r="F167" s="35">
        <v>168</v>
      </c>
      <c r="G167" s="22" t="s">
        <v>40</v>
      </c>
      <c r="H167" s="22">
        <v>4.3</v>
      </c>
      <c r="I167" s="47">
        <v>25226501000</v>
      </c>
      <c r="J167" s="26" t="s">
        <v>52</v>
      </c>
      <c r="K167" s="37">
        <v>150930</v>
      </c>
      <c r="L167" s="27" t="s">
        <v>47</v>
      </c>
      <c r="M167" s="27" t="s">
        <v>48</v>
      </c>
      <c r="N167" s="26" t="s">
        <v>56</v>
      </c>
      <c r="O167" s="28" t="s">
        <v>58</v>
      </c>
    </row>
    <row r="168" spans="1:16" ht="25.5">
      <c r="A168" s="804">
        <v>143</v>
      </c>
      <c r="B168" s="60" t="s">
        <v>53</v>
      </c>
      <c r="C168" s="60">
        <v>2320212</v>
      </c>
      <c r="D168" s="62" t="s">
        <v>121</v>
      </c>
      <c r="E168" s="95" t="s">
        <v>128</v>
      </c>
      <c r="F168" s="63">
        <v>168</v>
      </c>
      <c r="G168" s="64" t="s">
        <v>40</v>
      </c>
      <c r="H168" s="64">
        <v>0.48599999999999999</v>
      </c>
      <c r="I168" s="66">
        <v>25226501000</v>
      </c>
      <c r="J168" s="67" t="s">
        <v>52</v>
      </c>
      <c r="K168" s="72">
        <v>14580</v>
      </c>
      <c r="L168" s="68" t="s">
        <v>47</v>
      </c>
      <c r="M168" s="68" t="s">
        <v>48</v>
      </c>
      <c r="N168" s="67" t="s">
        <v>56</v>
      </c>
      <c r="O168" s="28" t="s">
        <v>58</v>
      </c>
    </row>
    <row r="169" spans="1:16" ht="25.5">
      <c r="A169" s="804">
        <v>144</v>
      </c>
      <c r="B169" s="11" t="s">
        <v>53</v>
      </c>
      <c r="C169" s="11">
        <v>2320212</v>
      </c>
      <c r="D169" s="101" t="s">
        <v>120</v>
      </c>
      <c r="E169" s="8" t="s">
        <v>128</v>
      </c>
      <c r="F169" s="35">
        <v>168</v>
      </c>
      <c r="G169" s="22" t="s">
        <v>40</v>
      </c>
      <c r="H169" s="24">
        <v>1.95</v>
      </c>
      <c r="I169" s="98">
        <v>25226501000</v>
      </c>
      <c r="J169" s="26" t="s">
        <v>52</v>
      </c>
      <c r="K169" s="37">
        <v>72150</v>
      </c>
      <c r="L169" s="27" t="s">
        <v>47</v>
      </c>
      <c r="M169" s="27" t="s">
        <v>48</v>
      </c>
      <c r="N169" s="26" t="s">
        <v>56</v>
      </c>
      <c r="O169" s="28" t="s">
        <v>58</v>
      </c>
    </row>
    <row r="170" spans="1:16" ht="25.5">
      <c r="A170" s="804">
        <v>145</v>
      </c>
      <c r="B170" s="11" t="s">
        <v>53</v>
      </c>
      <c r="C170" s="30">
        <v>3315604</v>
      </c>
      <c r="D170" s="22" t="s">
        <v>89</v>
      </c>
      <c r="E170" s="8" t="s">
        <v>128</v>
      </c>
      <c r="F170" s="35">
        <v>796</v>
      </c>
      <c r="G170" s="23" t="s">
        <v>37</v>
      </c>
      <c r="H170" s="50">
        <v>3</v>
      </c>
      <c r="I170" s="47">
        <v>25226501000</v>
      </c>
      <c r="J170" s="26" t="s">
        <v>52</v>
      </c>
      <c r="K170" s="35">
        <v>57000</v>
      </c>
      <c r="L170" s="27">
        <v>41487</v>
      </c>
      <c r="M170" s="27">
        <v>41487</v>
      </c>
      <c r="N170" s="42" t="s">
        <v>56</v>
      </c>
      <c r="O170" s="28" t="s">
        <v>58</v>
      </c>
    </row>
    <row r="171" spans="1:16" ht="25.5">
      <c r="A171" s="804">
        <v>146</v>
      </c>
      <c r="B171" s="11" t="s">
        <v>53</v>
      </c>
      <c r="C171" s="30">
        <v>3312410</v>
      </c>
      <c r="D171" s="22" t="s">
        <v>90</v>
      </c>
      <c r="E171" s="8" t="s">
        <v>128</v>
      </c>
      <c r="F171" s="35">
        <v>796</v>
      </c>
      <c r="G171" s="23" t="s">
        <v>37</v>
      </c>
      <c r="H171" s="50">
        <v>8</v>
      </c>
      <c r="I171" s="47">
        <v>25226501000</v>
      </c>
      <c r="J171" s="26" t="s">
        <v>52</v>
      </c>
      <c r="K171" s="35">
        <v>12320</v>
      </c>
      <c r="L171" s="27">
        <v>41487</v>
      </c>
      <c r="M171" s="27">
        <v>41487</v>
      </c>
      <c r="N171" s="42" t="s">
        <v>56</v>
      </c>
      <c r="O171" s="28" t="s">
        <v>58</v>
      </c>
    </row>
    <row r="172" spans="1:16" ht="25.5">
      <c r="A172" s="804">
        <v>147</v>
      </c>
      <c r="B172" s="11" t="s">
        <v>53</v>
      </c>
      <c r="C172" s="11">
        <v>1723105</v>
      </c>
      <c r="D172" s="30" t="s">
        <v>92</v>
      </c>
      <c r="E172" s="8" t="s">
        <v>128</v>
      </c>
      <c r="F172" s="36" t="s">
        <v>54</v>
      </c>
      <c r="G172" s="23" t="s">
        <v>42</v>
      </c>
      <c r="H172" s="50">
        <v>460</v>
      </c>
      <c r="I172" s="47">
        <v>25226501000</v>
      </c>
      <c r="J172" s="26" t="s">
        <v>52</v>
      </c>
      <c r="K172" s="35">
        <v>35650</v>
      </c>
      <c r="L172" s="27">
        <v>41456</v>
      </c>
      <c r="M172" s="27">
        <v>41456</v>
      </c>
      <c r="N172" s="42" t="s">
        <v>56</v>
      </c>
      <c r="O172" s="28" t="s">
        <v>58</v>
      </c>
    </row>
    <row r="173" spans="1:16" ht="25.5">
      <c r="A173" s="804">
        <v>148</v>
      </c>
      <c r="B173" s="11" t="s">
        <v>53</v>
      </c>
      <c r="C173" s="11">
        <v>2915513</v>
      </c>
      <c r="D173" s="30" t="s">
        <v>93</v>
      </c>
      <c r="E173" s="8" t="s">
        <v>128</v>
      </c>
      <c r="F173" s="35">
        <v>796</v>
      </c>
      <c r="G173" s="23" t="s">
        <v>37</v>
      </c>
      <c r="H173" s="50">
        <v>41</v>
      </c>
      <c r="I173" s="47">
        <v>25226501000</v>
      </c>
      <c r="J173" s="26" t="s">
        <v>52</v>
      </c>
      <c r="K173" s="35">
        <v>29440</v>
      </c>
      <c r="L173" s="27">
        <v>41456</v>
      </c>
      <c r="M173" s="27">
        <v>41456</v>
      </c>
      <c r="N173" s="42" t="s">
        <v>56</v>
      </c>
      <c r="O173" s="28" t="s">
        <v>58</v>
      </c>
    </row>
    <row r="174" spans="1:16" ht="25.5">
      <c r="A174" s="804">
        <v>149</v>
      </c>
      <c r="B174" s="30" t="s">
        <v>53</v>
      </c>
      <c r="C174" s="30">
        <v>2895430</v>
      </c>
      <c r="D174" s="58" t="s">
        <v>65</v>
      </c>
      <c r="E174" s="8" t="s">
        <v>128</v>
      </c>
      <c r="F174" s="37">
        <v>18</v>
      </c>
      <c r="G174" s="23" t="s">
        <v>43</v>
      </c>
      <c r="H174" s="50">
        <v>3</v>
      </c>
      <c r="I174" s="76">
        <v>25226501000</v>
      </c>
      <c r="J174" s="26" t="s">
        <v>52</v>
      </c>
      <c r="K174" s="37">
        <v>780</v>
      </c>
      <c r="L174" s="27">
        <v>41456</v>
      </c>
      <c r="M174" s="27">
        <v>41456</v>
      </c>
      <c r="N174" s="42" t="s">
        <v>56</v>
      </c>
      <c r="O174" s="28" t="s">
        <v>58</v>
      </c>
    </row>
    <row r="175" spans="1:16" ht="25.5">
      <c r="A175" s="804">
        <v>150</v>
      </c>
      <c r="B175" s="30" t="s">
        <v>53</v>
      </c>
      <c r="C175" s="30">
        <v>2521122</v>
      </c>
      <c r="D175" s="57" t="s">
        <v>66</v>
      </c>
      <c r="E175" s="8" t="s">
        <v>128</v>
      </c>
      <c r="F175" s="37">
        <v>796</v>
      </c>
      <c r="G175" s="23" t="s">
        <v>37</v>
      </c>
      <c r="H175" s="50">
        <v>100</v>
      </c>
      <c r="I175" s="76">
        <v>25226501000</v>
      </c>
      <c r="J175" s="26" t="s">
        <v>52</v>
      </c>
      <c r="K175" s="37">
        <v>9400</v>
      </c>
      <c r="L175" s="27">
        <v>41456</v>
      </c>
      <c r="M175" s="27">
        <v>41456</v>
      </c>
      <c r="N175" s="42" t="s">
        <v>56</v>
      </c>
      <c r="O175" s="28" t="s">
        <v>57</v>
      </c>
    </row>
    <row r="176" spans="1:16" ht="25.5">
      <c r="A176" s="804">
        <v>151</v>
      </c>
      <c r="B176" s="30" t="s">
        <v>53</v>
      </c>
      <c r="C176" s="39">
        <v>2924133</v>
      </c>
      <c r="D176" s="123" t="s">
        <v>129</v>
      </c>
      <c r="E176" s="8" t="s">
        <v>128</v>
      </c>
      <c r="F176" s="63">
        <v>839</v>
      </c>
      <c r="G176" s="124" t="s">
        <v>38</v>
      </c>
      <c r="H176" s="64">
        <v>1</v>
      </c>
      <c r="I176" s="66">
        <v>25226501001</v>
      </c>
      <c r="J176" s="67" t="s">
        <v>52</v>
      </c>
      <c r="K176" s="63">
        <v>280000</v>
      </c>
      <c r="L176" s="27">
        <v>41487</v>
      </c>
      <c r="M176" s="27">
        <v>41487</v>
      </c>
      <c r="N176" s="26" t="s">
        <v>56</v>
      </c>
      <c r="O176" s="28" t="s">
        <v>58</v>
      </c>
      <c r="P176" s="5" t="s">
        <v>60</v>
      </c>
    </row>
    <row r="177" spans="1:15" ht="25.5">
      <c r="A177" s="804">
        <v>152</v>
      </c>
      <c r="B177" s="30" t="s">
        <v>53</v>
      </c>
      <c r="C177" s="30">
        <v>2922130</v>
      </c>
      <c r="D177" s="101" t="s">
        <v>148</v>
      </c>
      <c r="E177" s="8" t="s">
        <v>128</v>
      </c>
      <c r="F177" s="37">
        <v>796</v>
      </c>
      <c r="G177" s="23" t="s">
        <v>37</v>
      </c>
      <c r="H177" s="24">
        <v>6</v>
      </c>
      <c r="I177" s="66">
        <v>25226501001</v>
      </c>
      <c r="J177" s="67" t="s">
        <v>52</v>
      </c>
      <c r="K177" s="37">
        <v>21000</v>
      </c>
      <c r="L177" s="27">
        <v>41487</v>
      </c>
      <c r="M177" s="27">
        <v>41487</v>
      </c>
      <c r="N177" s="26" t="s">
        <v>56</v>
      </c>
      <c r="O177" s="28" t="s">
        <v>58</v>
      </c>
    </row>
    <row r="178" spans="1:15" ht="25.5">
      <c r="A178" s="804">
        <v>153</v>
      </c>
      <c r="B178" s="30" t="s">
        <v>53</v>
      </c>
      <c r="C178" s="30">
        <v>2424872</v>
      </c>
      <c r="D178" s="101" t="s">
        <v>143</v>
      </c>
      <c r="E178" s="8" t="s">
        <v>128</v>
      </c>
      <c r="F178" s="37">
        <v>796</v>
      </c>
      <c r="G178" s="23" t="s">
        <v>37</v>
      </c>
      <c r="H178" s="24">
        <v>38</v>
      </c>
      <c r="I178" s="76">
        <v>25226501000</v>
      </c>
      <c r="J178" s="26" t="s">
        <v>52</v>
      </c>
      <c r="K178" s="37">
        <v>4000</v>
      </c>
      <c r="L178" s="27">
        <v>41456</v>
      </c>
      <c r="M178" s="27">
        <v>41456</v>
      </c>
      <c r="N178" s="42" t="s">
        <v>56</v>
      </c>
      <c r="O178" s="28" t="s">
        <v>57</v>
      </c>
    </row>
    <row r="179" spans="1:15" ht="25.5">
      <c r="A179" s="804">
        <v>154</v>
      </c>
      <c r="B179" s="11" t="s">
        <v>53</v>
      </c>
      <c r="C179" s="11">
        <v>2894120</v>
      </c>
      <c r="D179" s="101" t="s">
        <v>147</v>
      </c>
      <c r="E179" s="8" t="s">
        <v>128</v>
      </c>
      <c r="F179" s="37">
        <v>796</v>
      </c>
      <c r="G179" s="23" t="s">
        <v>37</v>
      </c>
      <c r="H179" s="24"/>
      <c r="I179" s="76">
        <v>25226501000</v>
      </c>
      <c r="J179" s="26" t="s">
        <v>52</v>
      </c>
      <c r="K179" s="37">
        <v>140000</v>
      </c>
      <c r="L179" s="27">
        <v>41487</v>
      </c>
      <c r="M179" s="27">
        <v>41487</v>
      </c>
      <c r="N179" s="42" t="s">
        <v>56</v>
      </c>
      <c r="O179" s="28" t="s">
        <v>58</v>
      </c>
    </row>
    <row r="180" spans="1:15" ht="25.5">
      <c r="A180" s="804">
        <v>155</v>
      </c>
      <c r="B180" s="11" t="s">
        <v>53</v>
      </c>
      <c r="C180" s="11">
        <v>1816000</v>
      </c>
      <c r="D180" s="101" t="s">
        <v>127</v>
      </c>
      <c r="E180" s="8" t="s">
        <v>128</v>
      </c>
      <c r="F180" s="37">
        <v>796</v>
      </c>
      <c r="G180" s="23" t="s">
        <v>37</v>
      </c>
      <c r="H180" s="24"/>
      <c r="I180" s="76">
        <v>25226501000</v>
      </c>
      <c r="J180" s="26" t="s">
        <v>52</v>
      </c>
      <c r="K180" s="37">
        <v>1070000</v>
      </c>
      <c r="L180" s="27" t="s">
        <v>144</v>
      </c>
      <c r="M180" s="27" t="s">
        <v>144</v>
      </c>
      <c r="N180" s="42" t="s">
        <v>56</v>
      </c>
      <c r="O180" s="28" t="s">
        <v>58</v>
      </c>
    </row>
    <row r="181" spans="1:15" ht="38.25">
      <c r="A181" s="804">
        <v>156</v>
      </c>
      <c r="B181" s="11" t="s">
        <v>53</v>
      </c>
      <c r="C181" s="11">
        <v>2424714</v>
      </c>
      <c r="D181" s="57" t="s">
        <v>73</v>
      </c>
      <c r="E181" s="28" t="s">
        <v>125</v>
      </c>
      <c r="F181" s="35">
        <v>796</v>
      </c>
      <c r="G181" s="23" t="s">
        <v>37</v>
      </c>
      <c r="H181" s="50" t="s">
        <v>60</v>
      </c>
      <c r="I181" s="47">
        <v>25226501000</v>
      </c>
      <c r="J181" s="26" t="s">
        <v>52</v>
      </c>
      <c r="K181" s="35">
        <v>25000</v>
      </c>
      <c r="L181" s="27">
        <v>41487</v>
      </c>
      <c r="M181" s="27">
        <v>41487</v>
      </c>
      <c r="N181" s="42" t="s">
        <v>56</v>
      </c>
      <c r="O181" s="28" t="s">
        <v>57</v>
      </c>
    </row>
    <row r="182" spans="1:15" ht="51">
      <c r="A182" s="804">
        <v>157</v>
      </c>
      <c r="B182" s="60" t="s">
        <v>53</v>
      </c>
      <c r="C182" s="61">
        <v>6613090</v>
      </c>
      <c r="D182" s="62" t="s">
        <v>119</v>
      </c>
      <c r="E182" s="28" t="s">
        <v>125</v>
      </c>
      <c r="F182" s="63">
        <v>796</v>
      </c>
      <c r="G182" s="64" t="s">
        <v>46</v>
      </c>
      <c r="H182" s="65">
        <v>1</v>
      </c>
      <c r="I182" s="66">
        <v>25226501000</v>
      </c>
      <c r="J182" s="67" t="s">
        <v>52</v>
      </c>
      <c r="K182" s="63">
        <v>4120</v>
      </c>
      <c r="L182" s="68" t="s">
        <v>145</v>
      </c>
      <c r="M182" s="27" t="s">
        <v>49</v>
      </c>
      <c r="N182" s="42" t="s">
        <v>56</v>
      </c>
      <c r="O182" s="28" t="s">
        <v>59</v>
      </c>
    </row>
    <row r="183" spans="1:15" ht="25.5">
      <c r="A183" s="804">
        <v>158</v>
      </c>
      <c r="B183" s="11" t="s">
        <v>53</v>
      </c>
      <c r="C183" s="30">
        <v>7423050</v>
      </c>
      <c r="D183" s="58" t="s">
        <v>95</v>
      </c>
      <c r="E183" s="28" t="s">
        <v>125</v>
      </c>
      <c r="F183" s="35">
        <v>796</v>
      </c>
      <c r="G183" s="23" t="s">
        <v>37</v>
      </c>
      <c r="H183" s="50">
        <v>5</v>
      </c>
      <c r="I183" s="47">
        <v>25226501000</v>
      </c>
      <c r="J183" s="26" t="s">
        <v>52</v>
      </c>
      <c r="K183" s="35">
        <v>20000</v>
      </c>
      <c r="L183" s="27" t="s">
        <v>146</v>
      </c>
      <c r="M183" s="27">
        <v>41487</v>
      </c>
      <c r="N183" s="42" t="s">
        <v>56</v>
      </c>
      <c r="O183" s="28" t="s">
        <v>59</v>
      </c>
    </row>
    <row r="184" spans="1:15">
      <c r="A184" s="995" t="s">
        <v>115</v>
      </c>
      <c r="B184" s="996"/>
      <c r="C184" s="996"/>
      <c r="D184" s="75"/>
      <c r="E184" s="75"/>
      <c r="F184" s="75"/>
      <c r="G184" s="75"/>
      <c r="H184" s="75"/>
      <c r="I184" s="75"/>
      <c r="J184" s="75"/>
      <c r="K184" s="784">
        <v>2300842</v>
      </c>
      <c r="L184" s="89"/>
      <c r="M184" s="89"/>
      <c r="N184" s="75"/>
      <c r="O184" s="808"/>
    </row>
    <row r="185" spans="1:15">
      <c r="A185" s="997" t="s">
        <v>34</v>
      </c>
      <c r="B185" s="997"/>
      <c r="C185" s="997"/>
      <c r="D185" s="997"/>
      <c r="E185" s="997"/>
      <c r="F185" s="997"/>
      <c r="G185" s="997"/>
      <c r="H185" s="997"/>
      <c r="I185" s="997"/>
      <c r="J185" s="997"/>
      <c r="K185" s="997"/>
      <c r="L185" s="997"/>
      <c r="M185" s="997"/>
      <c r="N185" s="997"/>
      <c r="O185" s="997"/>
    </row>
    <row r="186" spans="1:15" ht="25.5">
      <c r="A186" s="804">
        <v>159</v>
      </c>
      <c r="B186" s="39" t="s">
        <v>53</v>
      </c>
      <c r="C186" s="117">
        <v>8090010</v>
      </c>
      <c r="D186" s="113" t="s">
        <v>124</v>
      </c>
      <c r="E186" s="809" t="s">
        <v>122</v>
      </c>
      <c r="F186" s="40">
        <v>792</v>
      </c>
      <c r="G186" s="41" t="s">
        <v>51</v>
      </c>
      <c r="H186" s="803"/>
      <c r="I186" s="48">
        <v>25226501000</v>
      </c>
      <c r="J186" s="42" t="s">
        <v>52</v>
      </c>
      <c r="K186" s="40">
        <v>85160</v>
      </c>
      <c r="L186" s="43">
        <v>41344</v>
      </c>
      <c r="M186" s="807">
        <v>41548</v>
      </c>
      <c r="N186" s="42" t="s">
        <v>56</v>
      </c>
      <c r="O186" s="801" t="s">
        <v>59</v>
      </c>
    </row>
    <row r="187" spans="1:15" ht="25.5">
      <c r="A187" s="804">
        <v>160</v>
      </c>
      <c r="B187" s="11" t="s">
        <v>53</v>
      </c>
      <c r="C187" s="11">
        <v>2320230</v>
      </c>
      <c r="D187" s="57" t="s">
        <v>112</v>
      </c>
      <c r="E187" s="8" t="s">
        <v>128</v>
      </c>
      <c r="F187" s="35">
        <v>168</v>
      </c>
      <c r="G187" s="22" t="s">
        <v>40</v>
      </c>
      <c r="H187" s="22">
        <v>4.3</v>
      </c>
      <c r="I187" s="47">
        <v>25226501000</v>
      </c>
      <c r="J187" s="26" t="s">
        <v>52</v>
      </c>
      <c r="K187" s="37">
        <v>150930</v>
      </c>
      <c r="L187" s="27" t="s">
        <v>47</v>
      </c>
      <c r="M187" s="27" t="s">
        <v>48</v>
      </c>
      <c r="N187" s="26" t="s">
        <v>56</v>
      </c>
      <c r="O187" s="28" t="s">
        <v>58</v>
      </c>
    </row>
    <row r="188" spans="1:15" ht="25.5">
      <c r="A188" s="804">
        <v>161</v>
      </c>
      <c r="B188" s="11" t="s">
        <v>53</v>
      </c>
      <c r="C188" s="11">
        <v>2320212</v>
      </c>
      <c r="D188" s="57" t="s">
        <v>113</v>
      </c>
      <c r="E188" s="8" t="s">
        <v>128</v>
      </c>
      <c r="F188" s="35">
        <v>168</v>
      </c>
      <c r="G188" s="22" t="s">
        <v>40</v>
      </c>
      <c r="H188" s="22">
        <v>0.48599999999999999</v>
      </c>
      <c r="I188" s="47">
        <v>25226501000</v>
      </c>
      <c r="J188" s="26" t="s">
        <v>52</v>
      </c>
      <c r="K188" s="37">
        <v>14580</v>
      </c>
      <c r="L188" s="27" t="s">
        <v>47</v>
      </c>
      <c r="M188" s="27" t="s">
        <v>48</v>
      </c>
      <c r="N188" s="26" t="s">
        <v>56</v>
      </c>
      <c r="O188" s="28" t="s">
        <v>58</v>
      </c>
    </row>
    <row r="189" spans="1:15" ht="13.5" customHeight="1">
      <c r="A189" s="804">
        <v>162</v>
      </c>
      <c r="B189" s="60" t="s">
        <v>53</v>
      </c>
      <c r="C189" s="60">
        <v>2320212</v>
      </c>
      <c r="D189" s="70" t="s">
        <v>114</v>
      </c>
      <c r="E189" s="8" t="s">
        <v>128</v>
      </c>
      <c r="F189" s="63">
        <v>168</v>
      </c>
      <c r="G189" s="64" t="s">
        <v>40</v>
      </c>
      <c r="H189" s="71">
        <v>1.95</v>
      </c>
      <c r="I189" s="66">
        <v>25226501000</v>
      </c>
      <c r="J189" s="67" t="s">
        <v>52</v>
      </c>
      <c r="K189" s="37">
        <v>72150</v>
      </c>
      <c r="L189" s="68" t="s">
        <v>47</v>
      </c>
      <c r="M189" s="68" t="s">
        <v>48</v>
      </c>
      <c r="N189" s="26" t="s">
        <v>56</v>
      </c>
      <c r="O189" s="28" t="s">
        <v>58</v>
      </c>
    </row>
    <row r="190" spans="1:15" ht="51">
      <c r="A190" s="804">
        <v>163</v>
      </c>
      <c r="B190" s="60" t="s">
        <v>53</v>
      </c>
      <c r="C190" s="60">
        <v>5520010</v>
      </c>
      <c r="D190" s="70" t="s">
        <v>118</v>
      </c>
      <c r="E190" s="28" t="s">
        <v>125</v>
      </c>
      <c r="F190" s="63">
        <v>792</v>
      </c>
      <c r="G190" s="64" t="s">
        <v>51</v>
      </c>
      <c r="H190" s="71">
        <v>50</v>
      </c>
      <c r="I190" s="66">
        <v>25226501000</v>
      </c>
      <c r="J190" s="67" t="s">
        <v>52</v>
      </c>
      <c r="K190" s="72">
        <v>35000</v>
      </c>
      <c r="L190" s="68">
        <v>41579</v>
      </c>
      <c r="M190" s="86">
        <v>41609</v>
      </c>
      <c r="N190" s="26" t="s">
        <v>56</v>
      </c>
      <c r="O190" s="28" t="s">
        <v>59</v>
      </c>
    </row>
    <row r="191" spans="1:15">
      <c r="A191" s="998" t="s">
        <v>115</v>
      </c>
      <c r="B191" s="999"/>
      <c r="C191" s="999"/>
      <c r="D191" s="74"/>
      <c r="E191" s="74"/>
      <c r="F191" s="74"/>
      <c r="G191" s="74"/>
      <c r="H191" s="74"/>
      <c r="I191" s="74"/>
      <c r="J191" s="74"/>
      <c r="K191" s="783">
        <f>SUM(K186:K190)</f>
        <v>357820</v>
      </c>
      <c r="L191" s="90"/>
      <c r="M191" s="90"/>
      <c r="N191" s="74"/>
      <c r="O191" s="808"/>
    </row>
    <row r="192" spans="1:15" ht="15">
      <c r="A192" s="972" t="s">
        <v>450</v>
      </c>
      <c r="B192" s="973"/>
      <c r="C192" s="974"/>
      <c r="D192" s="205"/>
      <c r="E192" s="198"/>
      <c r="F192" s="199"/>
      <c r="G192" s="199"/>
      <c r="H192" s="200"/>
      <c r="I192" s="206"/>
      <c r="J192" s="192"/>
      <c r="K192" s="811">
        <f>SUM(K99,K155,K184,K191)</f>
        <v>15301707</v>
      </c>
      <c r="L192" s="199"/>
      <c r="M192" s="199"/>
      <c r="N192" s="192"/>
      <c r="O192" s="192"/>
    </row>
    <row r="193" spans="1:15" ht="15">
      <c r="A193" s="795"/>
      <c r="B193" s="795"/>
      <c r="C193" s="795"/>
      <c r="D193" s="796"/>
      <c r="E193" s="797"/>
      <c r="F193" s="798"/>
      <c r="G193" s="798"/>
      <c r="H193" s="799"/>
      <c r="I193" s="796"/>
      <c r="J193" s="795"/>
      <c r="K193" s="810"/>
      <c r="L193" s="798"/>
      <c r="M193" s="798"/>
      <c r="N193" s="795"/>
      <c r="O193" s="795"/>
    </row>
    <row r="194" spans="1:15">
      <c r="A194" s="18"/>
      <c r="B194" s="1001" t="s">
        <v>3</v>
      </c>
      <c r="C194" s="1001"/>
      <c r="D194" s="106"/>
      <c r="E194" s="106"/>
      <c r="F194" s="106" t="s">
        <v>60</v>
      </c>
      <c r="G194" s="106"/>
      <c r="H194" s="106"/>
      <c r="I194" s="106"/>
      <c r="J194" s="106"/>
      <c r="K194" s="104"/>
      <c r="L194" s="105" t="s">
        <v>60</v>
      </c>
    </row>
    <row r="195" spans="1:15">
      <c r="B195" s="106"/>
      <c r="C195" s="106"/>
      <c r="D195" s="106"/>
      <c r="E195" s="106"/>
      <c r="F195" s="106" t="s">
        <v>60</v>
      </c>
      <c r="G195" s="106"/>
      <c r="H195" s="106"/>
      <c r="I195" s="106"/>
      <c r="J195" s="106"/>
    </row>
    <row r="196" spans="1:15">
      <c r="B196" s="994" t="s">
        <v>138</v>
      </c>
      <c r="C196" s="994"/>
      <c r="D196" s="994"/>
      <c r="E196" s="107"/>
      <c r="F196" s="108"/>
      <c r="G196" s="1002"/>
      <c r="H196" s="1002"/>
      <c r="I196" s="108"/>
      <c r="J196" s="107"/>
      <c r="K196" s="78" t="s">
        <v>60</v>
      </c>
    </row>
    <row r="197" spans="1:15">
      <c r="B197" s="109"/>
      <c r="C197" s="1003"/>
      <c r="D197" s="1003"/>
      <c r="E197" s="110" t="s">
        <v>2</v>
      </c>
      <c r="F197" s="111"/>
      <c r="G197" s="1004" t="s">
        <v>0</v>
      </c>
      <c r="H197" s="1004"/>
      <c r="I197" s="111"/>
      <c r="J197" s="110" t="s">
        <v>1</v>
      </c>
      <c r="K197" s="94"/>
    </row>
    <row r="198" spans="1:15">
      <c r="B198" s="994" t="s">
        <v>139</v>
      </c>
      <c r="C198" s="994"/>
      <c r="D198" s="994"/>
      <c r="E198" s="107"/>
      <c r="F198" s="108"/>
      <c r="G198" s="1002"/>
      <c r="H198" s="1002"/>
      <c r="I198" s="108"/>
      <c r="J198" s="107"/>
    </row>
    <row r="199" spans="1:15">
      <c r="B199" s="109"/>
      <c r="C199" s="1003"/>
      <c r="D199" s="1003"/>
      <c r="E199" s="110" t="s">
        <v>2</v>
      </c>
      <c r="F199" s="111"/>
      <c r="G199" s="1004" t="s">
        <v>0</v>
      </c>
      <c r="H199" s="1004"/>
      <c r="I199" s="111"/>
      <c r="J199" s="110" t="s">
        <v>1</v>
      </c>
    </row>
    <row r="200" spans="1:15">
      <c r="B200" s="994" t="s">
        <v>35</v>
      </c>
      <c r="C200" s="994"/>
      <c r="D200" s="994"/>
      <c r="E200" s="107"/>
      <c r="F200" s="108"/>
      <c r="G200" s="1002"/>
      <c r="H200" s="1002"/>
      <c r="I200" s="108"/>
      <c r="J200" s="107"/>
    </row>
    <row r="201" spans="1:15">
      <c r="B201" s="109"/>
      <c r="C201" s="1003"/>
      <c r="D201" s="1003"/>
      <c r="E201" s="110" t="s">
        <v>2</v>
      </c>
      <c r="F201" s="111"/>
      <c r="G201" s="1004" t="s">
        <v>0</v>
      </c>
      <c r="H201" s="1004"/>
      <c r="I201" s="111"/>
      <c r="J201" s="110" t="s">
        <v>1</v>
      </c>
    </row>
    <row r="202" spans="1:15">
      <c r="C202" s="91"/>
      <c r="D202" s="91"/>
      <c r="L202" s="5"/>
      <c r="M202" s="5"/>
    </row>
    <row r="203" spans="1:15">
      <c r="C203" s="91"/>
      <c r="D203" s="91"/>
      <c r="L203" s="5"/>
      <c r="M203" s="5"/>
    </row>
    <row r="204" spans="1:15">
      <c r="C204" s="91"/>
      <c r="D204" s="91"/>
      <c r="L204" s="5"/>
      <c r="M204" s="5"/>
    </row>
  </sheetData>
  <autoFilter ref="A20:O191"/>
  <mergeCells count="54">
    <mergeCell ref="B200:D200"/>
    <mergeCell ref="G200:H200"/>
    <mergeCell ref="C201:D201"/>
    <mergeCell ref="G201:H201"/>
    <mergeCell ref="C197:D197"/>
    <mergeCell ref="G197:H197"/>
    <mergeCell ref="B198:D198"/>
    <mergeCell ref="G198:H198"/>
    <mergeCell ref="C199:D199"/>
    <mergeCell ref="G199:H199"/>
    <mergeCell ref="A12:D12"/>
    <mergeCell ref="A13:D13"/>
    <mergeCell ref="A14:D14"/>
    <mergeCell ref="A15:D15"/>
    <mergeCell ref="B196:D196"/>
    <mergeCell ref="A155:I155"/>
    <mergeCell ref="A100:O100"/>
    <mergeCell ref="A17:A19"/>
    <mergeCell ref="A191:C191"/>
    <mergeCell ref="A185:O185"/>
    <mergeCell ref="A156:O156"/>
    <mergeCell ref="A184:C184"/>
    <mergeCell ref="B194:C194"/>
    <mergeCell ref="G196:H196"/>
    <mergeCell ref="E15:O15"/>
    <mergeCell ref="E14:O14"/>
    <mergeCell ref="A3:D3"/>
    <mergeCell ref="A9:D9"/>
    <mergeCell ref="A10:D10"/>
    <mergeCell ref="A11:D11"/>
    <mergeCell ref="A4:C4"/>
    <mergeCell ref="E12:O12"/>
    <mergeCell ref="E13:O13"/>
    <mergeCell ref="N17:N19"/>
    <mergeCell ref="O17:O18"/>
    <mergeCell ref="K18:K19"/>
    <mergeCell ref="I18:J18"/>
    <mergeCell ref="L18:M18"/>
    <mergeCell ref="A21:O21"/>
    <mergeCell ref="A99:C99"/>
    <mergeCell ref="A192:C192"/>
    <mergeCell ref="E5:L5"/>
    <mergeCell ref="E6:L6"/>
    <mergeCell ref="E7:L7"/>
    <mergeCell ref="B17:B19"/>
    <mergeCell ref="F18:G18"/>
    <mergeCell ref="H18:H19"/>
    <mergeCell ref="D17:M17"/>
    <mergeCell ref="C17:C19"/>
    <mergeCell ref="D18:D19"/>
    <mergeCell ref="E9:O9"/>
    <mergeCell ref="E18:E19"/>
    <mergeCell ref="E10:O10"/>
    <mergeCell ref="E11:O11"/>
  </mergeCells>
  <phoneticPr fontId="19" type="noConversion"/>
  <conditionalFormatting sqref="H189:H190 H177:H182 H165:H166 H157:H162 H169 H147:H154 G151:I151 H141:I141 H126:H141 H101:H104 H73 H22:H61 H77:H98 G174:J175 G177:G180 I178:J180 H181:I182">
    <cfRule type="cellIs" dxfId="1" priority="44" stopIfTrue="1" operator="equal">
      <formula>0</formula>
    </cfRule>
  </conditionalFormatting>
  <pageMargins left="0.23622047244094491" right="0.31496062992125984" top="0.15748031496062992" bottom="0.23622047244094491" header="0.15748031496062992" footer="0.19685039370078741"/>
  <pageSetup paperSize="9" scale="60" fitToHeight="10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176"/>
  <sheetViews>
    <sheetView topLeftCell="A157" zoomScale="70" zoomScaleNormal="70" workbookViewId="0">
      <selection activeCell="A150" sqref="A150:O150"/>
    </sheetView>
  </sheetViews>
  <sheetFormatPr defaultRowHeight="12.75"/>
  <cols>
    <col min="2" max="2" width="12.5703125" customWidth="1"/>
    <col min="4" max="4" width="32" customWidth="1"/>
    <col min="5" max="5" width="20" customWidth="1"/>
    <col min="9" max="9" width="16.7109375" customWidth="1"/>
    <col min="10" max="10" width="15.7109375" customWidth="1"/>
    <col min="11" max="11" width="13.5703125" customWidth="1"/>
    <col min="12" max="12" width="11" customWidth="1"/>
  </cols>
  <sheetData>
    <row r="1" spans="1:15" s="122" customFormat="1" ht="15.75">
      <c r="A1" s="170"/>
      <c r="B1" s="171"/>
      <c r="C1" s="171"/>
      <c r="D1" s="171"/>
      <c r="E1" s="171"/>
      <c r="F1" s="171"/>
      <c r="G1" s="171"/>
      <c r="H1" s="171"/>
      <c r="I1" s="171"/>
      <c r="J1" s="171"/>
      <c r="K1" s="172"/>
      <c r="L1" s="173"/>
      <c r="M1" s="173"/>
      <c r="N1" s="173"/>
      <c r="O1" s="173"/>
    </row>
    <row r="2" spans="1:15" s="122" customFormat="1" ht="15.75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2"/>
      <c r="L2" s="174"/>
      <c r="M2" s="174"/>
      <c r="N2" s="174"/>
      <c r="O2" s="174"/>
    </row>
    <row r="3" spans="1:15" s="122" customFormat="1" ht="20.25">
      <c r="A3" s="1034"/>
      <c r="B3" s="1034"/>
      <c r="C3" s="1034"/>
      <c r="D3" s="1035"/>
      <c r="E3" s="171"/>
      <c r="F3" s="171"/>
      <c r="G3" s="171"/>
      <c r="H3" s="171"/>
      <c r="I3" s="171"/>
      <c r="J3" s="171"/>
      <c r="K3" s="172"/>
      <c r="L3" s="174"/>
      <c r="M3" s="174"/>
      <c r="N3" s="174"/>
      <c r="O3" s="174"/>
    </row>
    <row r="4" spans="1:15" s="122" customFormat="1" ht="21.75" customHeight="1">
      <c r="A4" s="1036"/>
      <c r="B4" s="1036"/>
      <c r="C4" s="1036"/>
      <c r="D4" s="171"/>
      <c r="E4" s="171"/>
      <c r="F4" s="171"/>
      <c r="G4" s="171"/>
      <c r="H4" s="171"/>
      <c r="I4" s="171"/>
      <c r="J4" s="171"/>
      <c r="K4" s="172"/>
      <c r="L4" s="174"/>
      <c r="M4" s="174"/>
      <c r="N4" s="174"/>
      <c r="O4" s="174"/>
    </row>
    <row r="5" spans="1:15" s="122" customFormat="1" ht="18" customHeight="1">
      <c r="A5" s="175"/>
      <c r="B5" s="176"/>
      <c r="C5" s="176"/>
      <c r="D5" s="171"/>
      <c r="E5" s="1037" t="s">
        <v>32</v>
      </c>
      <c r="F5" s="1037"/>
      <c r="G5" s="1037"/>
      <c r="H5" s="1037"/>
      <c r="I5" s="1037"/>
      <c r="J5" s="1037"/>
      <c r="K5" s="1037"/>
      <c r="L5" s="1037"/>
      <c r="M5" s="173"/>
      <c r="N5" s="173"/>
      <c r="O5" s="173"/>
    </row>
    <row r="6" spans="1:15" s="122" customFormat="1" ht="15.75" customHeight="1">
      <c r="A6" s="170"/>
      <c r="B6" s="171"/>
      <c r="C6" s="171"/>
      <c r="D6" s="171"/>
      <c r="E6" s="1037" t="s">
        <v>33</v>
      </c>
      <c r="F6" s="1037"/>
      <c r="G6" s="1037"/>
      <c r="H6" s="1037"/>
      <c r="I6" s="1037"/>
      <c r="J6" s="1037"/>
      <c r="K6" s="1037"/>
      <c r="L6" s="1037"/>
      <c r="M6" s="173"/>
      <c r="N6" s="173"/>
      <c r="O6" s="173"/>
    </row>
    <row r="7" spans="1:15" s="122" customFormat="1" ht="18" customHeight="1">
      <c r="A7" s="177"/>
      <c r="B7" s="178"/>
      <c r="C7" s="178"/>
      <c r="D7" s="178"/>
      <c r="E7" s="1037" t="s">
        <v>36</v>
      </c>
      <c r="F7" s="1037"/>
      <c r="G7" s="1037"/>
      <c r="H7" s="1037"/>
      <c r="I7" s="1037"/>
      <c r="J7" s="1037"/>
      <c r="K7" s="1037"/>
      <c r="L7" s="1037"/>
      <c r="M7" s="179"/>
      <c r="N7" s="179"/>
      <c r="O7" s="179"/>
    </row>
    <row r="8" spans="1:15" s="122" customFormat="1" ht="12" customHeight="1">
      <c r="A8" s="180"/>
      <c r="B8" s="19"/>
      <c r="C8" s="19"/>
      <c r="D8" s="19"/>
      <c r="E8" s="19"/>
      <c r="F8" s="19"/>
      <c r="G8" s="21"/>
      <c r="H8" s="21"/>
      <c r="I8" s="21"/>
      <c r="J8" s="21"/>
      <c r="K8" s="21"/>
      <c r="L8" s="21"/>
      <c r="M8" s="181"/>
      <c r="N8" s="181"/>
      <c r="O8" s="181"/>
    </row>
    <row r="9" spans="1:15" s="122" customFormat="1" ht="18" customHeight="1">
      <c r="A9" s="959" t="s">
        <v>21</v>
      </c>
      <c r="B9" s="960"/>
      <c r="C9" s="960"/>
      <c r="D9" s="960"/>
      <c r="E9" s="951" t="s">
        <v>152</v>
      </c>
      <c r="F9" s="952"/>
      <c r="G9" s="952"/>
      <c r="H9" s="952"/>
      <c r="I9" s="952"/>
      <c r="J9" s="952"/>
      <c r="K9" s="952"/>
      <c r="L9" s="952"/>
      <c r="M9" s="952"/>
      <c r="N9" s="952"/>
      <c r="O9" s="952"/>
    </row>
    <row r="10" spans="1:15" s="122" customFormat="1" ht="18" customHeight="1">
      <c r="A10" s="959" t="s">
        <v>22</v>
      </c>
      <c r="B10" s="960"/>
      <c r="C10" s="960"/>
      <c r="D10" s="960"/>
      <c r="E10" s="951" t="s">
        <v>153</v>
      </c>
      <c r="F10" s="952"/>
      <c r="G10" s="952"/>
      <c r="H10" s="952"/>
      <c r="I10" s="952"/>
      <c r="J10" s="952"/>
      <c r="K10" s="952"/>
      <c r="L10" s="952"/>
      <c r="M10" s="952"/>
      <c r="N10" s="952"/>
      <c r="O10" s="952"/>
    </row>
    <row r="11" spans="1:15" s="122" customFormat="1" ht="18" customHeight="1">
      <c r="A11" s="959" t="s">
        <v>23</v>
      </c>
      <c r="B11" s="960"/>
      <c r="C11" s="960"/>
      <c r="D11" s="960"/>
      <c r="E11" s="951" t="s">
        <v>154</v>
      </c>
      <c r="F11" s="952"/>
      <c r="G11" s="952"/>
      <c r="H11" s="952"/>
      <c r="I11" s="952"/>
      <c r="J11" s="952"/>
      <c r="K11" s="952"/>
      <c r="L11" s="952"/>
      <c r="M11" s="952"/>
      <c r="N11" s="952"/>
      <c r="O11" s="952"/>
    </row>
    <row r="12" spans="1:15" s="122" customFormat="1" ht="18" customHeight="1">
      <c r="A12" s="959" t="s">
        <v>24</v>
      </c>
      <c r="B12" s="960"/>
      <c r="C12" s="960"/>
      <c r="D12" s="960"/>
      <c r="E12" s="1032" t="s">
        <v>155</v>
      </c>
      <c r="F12" s="1033"/>
      <c r="G12" s="1033"/>
      <c r="H12" s="1033"/>
      <c r="I12" s="1033"/>
      <c r="J12" s="1033"/>
      <c r="K12" s="1033"/>
      <c r="L12" s="1033"/>
      <c r="M12" s="1033"/>
      <c r="N12" s="1033"/>
      <c r="O12" s="1033"/>
    </row>
    <row r="13" spans="1:15" s="122" customFormat="1" ht="18" customHeight="1">
      <c r="A13" s="959" t="s">
        <v>25</v>
      </c>
      <c r="B13" s="960"/>
      <c r="C13" s="960"/>
      <c r="D13" s="960"/>
      <c r="E13" s="951">
        <v>7714734225</v>
      </c>
      <c r="F13" s="952"/>
      <c r="G13" s="952"/>
      <c r="H13" s="952"/>
      <c r="I13" s="952"/>
      <c r="J13" s="952"/>
      <c r="K13" s="952"/>
      <c r="L13" s="952"/>
      <c r="M13" s="952"/>
      <c r="N13" s="952"/>
      <c r="O13" s="952"/>
    </row>
    <row r="14" spans="1:15" s="122" customFormat="1" ht="18" customHeight="1">
      <c r="A14" s="959" t="s">
        <v>26</v>
      </c>
      <c r="B14" s="960"/>
      <c r="C14" s="960"/>
      <c r="D14" s="960"/>
      <c r="E14" s="951">
        <v>614845001</v>
      </c>
      <c r="F14" s="952"/>
      <c r="G14" s="952"/>
      <c r="H14" s="952"/>
      <c r="I14" s="952"/>
      <c r="J14" s="952"/>
      <c r="K14" s="952"/>
      <c r="L14" s="952"/>
      <c r="M14" s="952"/>
      <c r="N14" s="952"/>
      <c r="O14" s="952"/>
    </row>
    <row r="15" spans="1:15" s="122" customFormat="1" ht="18" customHeight="1">
      <c r="A15" s="950" t="s">
        <v>27</v>
      </c>
      <c r="B15" s="950"/>
      <c r="C15" s="950"/>
      <c r="D15" s="950"/>
      <c r="E15" s="951">
        <v>45277553000</v>
      </c>
      <c r="F15" s="952"/>
      <c r="G15" s="952"/>
      <c r="H15" s="952"/>
      <c r="I15" s="952"/>
      <c r="J15" s="952"/>
      <c r="K15" s="952"/>
      <c r="L15" s="952"/>
      <c r="M15" s="952"/>
      <c r="N15" s="952"/>
      <c r="O15" s="952"/>
    </row>
    <row r="16" spans="1:15" s="122" customFormat="1" ht="18" customHeight="1">
      <c r="A16" s="182"/>
      <c r="B16" s="133"/>
      <c r="C16" s="133"/>
      <c r="D16" s="133"/>
      <c r="E16" s="19"/>
      <c r="F16" s="183"/>
      <c r="G16" s="183"/>
      <c r="H16" s="183"/>
      <c r="I16" s="183"/>
      <c r="J16" s="183"/>
      <c r="K16" s="183"/>
      <c r="L16" s="183"/>
      <c r="M16" s="183"/>
      <c r="N16" s="183"/>
      <c r="O16" s="183"/>
    </row>
    <row r="17" spans="1:15" s="122" customFormat="1" ht="12.75" customHeight="1">
      <c r="A17" s="1024" t="s">
        <v>4</v>
      </c>
      <c r="B17" s="1022" t="s">
        <v>5</v>
      </c>
      <c r="C17" s="1022" t="s">
        <v>6</v>
      </c>
      <c r="D17" s="1029" t="s">
        <v>28</v>
      </c>
      <c r="E17" s="1030"/>
      <c r="F17" s="1030"/>
      <c r="G17" s="1030"/>
      <c r="H17" s="1030"/>
      <c r="I17" s="1030"/>
      <c r="J17" s="1030"/>
      <c r="K17" s="1030"/>
      <c r="L17" s="1030"/>
      <c r="M17" s="1031"/>
      <c r="N17" s="1022" t="s">
        <v>19</v>
      </c>
      <c r="O17" s="1018" t="s">
        <v>20</v>
      </c>
    </row>
    <row r="18" spans="1:15" s="184" customFormat="1" ht="42" customHeight="1">
      <c r="A18" s="1025"/>
      <c r="B18" s="1027"/>
      <c r="C18" s="1027"/>
      <c r="D18" s="1016" t="s">
        <v>7</v>
      </c>
      <c r="E18" s="1018" t="s">
        <v>8</v>
      </c>
      <c r="F18" s="1020" t="s">
        <v>9</v>
      </c>
      <c r="G18" s="1021"/>
      <c r="H18" s="1018" t="s">
        <v>12</v>
      </c>
      <c r="I18" s="1020" t="s">
        <v>13</v>
      </c>
      <c r="J18" s="1021"/>
      <c r="K18" s="1022" t="s">
        <v>30</v>
      </c>
      <c r="L18" s="1020" t="s">
        <v>16</v>
      </c>
      <c r="M18" s="1021"/>
      <c r="N18" s="1027"/>
      <c r="O18" s="1028"/>
    </row>
    <row r="19" spans="1:15" s="184" customFormat="1" ht="93.75" customHeight="1">
      <c r="A19" s="1026"/>
      <c r="B19" s="1028"/>
      <c r="C19" s="1028"/>
      <c r="D19" s="1017"/>
      <c r="E19" s="1019"/>
      <c r="F19" s="185" t="s">
        <v>10</v>
      </c>
      <c r="G19" s="186" t="s">
        <v>11</v>
      </c>
      <c r="H19" s="1019"/>
      <c r="I19" s="187" t="s">
        <v>14</v>
      </c>
      <c r="J19" s="187" t="s">
        <v>15</v>
      </c>
      <c r="K19" s="1023"/>
      <c r="L19" s="187" t="s">
        <v>17</v>
      </c>
      <c r="M19" s="185" t="s">
        <v>18</v>
      </c>
      <c r="N19" s="1028"/>
      <c r="O19" s="188" t="s">
        <v>31</v>
      </c>
    </row>
    <row r="20" spans="1:15" s="191" customFormat="1" ht="13.5" customHeight="1">
      <c r="A20" s="189">
        <v>1</v>
      </c>
      <c r="B20" s="190">
        <v>2</v>
      </c>
      <c r="C20" s="190">
        <v>3</v>
      </c>
      <c r="D20" s="190">
        <v>4</v>
      </c>
      <c r="E20" s="190">
        <v>5</v>
      </c>
      <c r="F20" s="190">
        <v>6</v>
      </c>
      <c r="G20" s="190">
        <v>7</v>
      </c>
      <c r="H20" s="190">
        <v>8</v>
      </c>
      <c r="I20" s="190">
        <v>9</v>
      </c>
      <c r="J20" s="190">
        <v>10</v>
      </c>
      <c r="K20" s="190">
        <v>11</v>
      </c>
      <c r="L20" s="190">
        <v>12</v>
      </c>
      <c r="M20" s="190">
        <v>13</v>
      </c>
      <c r="N20" s="190">
        <v>14</v>
      </c>
      <c r="O20" s="190">
        <v>15</v>
      </c>
    </row>
    <row r="21" spans="1:15" s="191" customFormat="1" ht="13.5" customHeight="1">
      <c r="A21" s="1014" t="s">
        <v>156</v>
      </c>
      <c r="B21" s="1015"/>
      <c r="C21" s="1015"/>
      <c r="D21" s="1015"/>
      <c r="E21" s="1015"/>
      <c r="F21" s="1015"/>
      <c r="G21" s="1015"/>
      <c r="H21" s="1015"/>
      <c r="I21" s="1015"/>
      <c r="J21" s="1015"/>
      <c r="K21" s="1015"/>
      <c r="L21" s="1015"/>
      <c r="M21" s="1015"/>
      <c r="N21" s="1015"/>
      <c r="O21" s="1015"/>
    </row>
    <row r="22" spans="1:15" s="191" customFormat="1" ht="60">
      <c r="A22" s="192">
        <v>1</v>
      </c>
      <c r="B22" s="139" t="s">
        <v>157</v>
      </c>
      <c r="C22" s="140">
        <v>1725530</v>
      </c>
      <c r="D22" s="141" t="s">
        <v>158</v>
      </c>
      <c r="E22" s="142" t="s">
        <v>159</v>
      </c>
      <c r="F22" s="143">
        <v>166</v>
      </c>
      <c r="G22" s="143" t="s">
        <v>41</v>
      </c>
      <c r="H22" s="144">
        <v>191</v>
      </c>
      <c r="I22" s="193">
        <v>60226501000</v>
      </c>
      <c r="J22" s="144" t="s">
        <v>160</v>
      </c>
      <c r="K22" s="145">
        <v>7640</v>
      </c>
      <c r="L22" s="144" t="s">
        <v>161</v>
      </c>
      <c r="M22" s="144" t="s">
        <v>162</v>
      </c>
      <c r="N22" s="144" t="s">
        <v>56</v>
      </c>
      <c r="O22" s="144" t="s">
        <v>58</v>
      </c>
    </row>
    <row r="23" spans="1:15" s="191" customFormat="1" ht="60">
      <c r="A23" s="192">
        <v>2</v>
      </c>
      <c r="B23" s="139" t="s">
        <v>157</v>
      </c>
      <c r="C23" s="146">
        <v>3722252</v>
      </c>
      <c r="D23" s="194" t="s">
        <v>163</v>
      </c>
      <c r="E23" s="142" t="s">
        <v>164</v>
      </c>
      <c r="F23" s="143">
        <v>796</v>
      </c>
      <c r="G23" s="143" t="s">
        <v>46</v>
      </c>
      <c r="H23" s="144">
        <v>429</v>
      </c>
      <c r="I23" s="193">
        <v>60226501000</v>
      </c>
      <c r="J23" s="144" t="s">
        <v>160</v>
      </c>
      <c r="K23" s="145">
        <v>3003</v>
      </c>
      <c r="L23" s="144" t="s">
        <v>161</v>
      </c>
      <c r="M23" s="144" t="s">
        <v>162</v>
      </c>
      <c r="N23" s="144" t="s">
        <v>56</v>
      </c>
      <c r="O23" s="144" t="s">
        <v>58</v>
      </c>
    </row>
    <row r="24" spans="1:15" s="191" customFormat="1" ht="60">
      <c r="A24" s="192">
        <v>3</v>
      </c>
      <c r="B24" s="144" t="s">
        <v>165</v>
      </c>
      <c r="C24" s="147">
        <v>2849530</v>
      </c>
      <c r="D24" s="148" t="s">
        <v>166</v>
      </c>
      <c r="E24" s="142" t="s">
        <v>164</v>
      </c>
      <c r="F24" s="143" t="s">
        <v>54</v>
      </c>
      <c r="G24" s="143" t="s">
        <v>42</v>
      </c>
      <c r="H24" s="144">
        <v>25</v>
      </c>
      <c r="I24" s="193">
        <v>60226501000</v>
      </c>
      <c r="J24" s="144" t="s">
        <v>160</v>
      </c>
      <c r="K24" s="145">
        <v>4200</v>
      </c>
      <c r="L24" s="144" t="s">
        <v>161</v>
      </c>
      <c r="M24" s="144" t="s">
        <v>162</v>
      </c>
      <c r="N24" s="144" t="s">
        <v>56</v>
      </c>
      <c r="O24" s="144" t="s">
        <v>58</v>
      </c>
    </row>
    <row r="25" spans="1:15" s="191" customFormat="1" ht="60">
      <c r="A25" s="192">
        <v>4</v>
      </c>
      <c r="B25" s="144" t="s">
        <v>165</v>
      </c>
      <c r="C25" s="144">
        <v>2522351</v>
      </c>
      <c r="D25" s="194" t="s">
        <v>167</v>
      </c>
      <c r="E25" s="142" t="s">
        <v>164</v>
      </c>
      <c r="F25" s="143" t="s">
        <v>55</v>
      </c>
      <c r="G25" s="143" t="s">
        <v>168</v>
      </c>
      <c r="H25" s="144">
        <v>30</v>
      </c>
      <c r="I25" s="193">
        <v>60226501000</v>
      </c>
      <c r="J25" s="144" t="s">
        <v>160</v>
      </c>
      <c r="K25" s="145">
        <v>660</v>
      </c>
      <c r="L25" s="144" t="s">
        <v>161</v>
      </c>
      <c r="M25" s="144" t="s">
        <v>162</v>
      </c>
      <c r="N25" s="144" t="s">
        <v>56</v>
      </c>
      <c r="O25" s="144" t="s">
        <v>58</v>
      </c>
    </row>
    <row r="26" spans="1:15" s="191" customFormat="1" ht="60">
      <c r="A26" s="192">
        <v>5</v>
      </c>
      <c r="B26" s="144" t="s">
        <v>165</v>
      </c>
      <c r="C26" s="144">
        <v>1729580</v>
      </c>
      <c r="D26" s="149" t="s">
        <v>169</v>
      </c>
      <c r="E26" s="142" t="s">
        <v>164</v>
      </c>
      <c r="F26" s="143">
        <v>166</v>
      </c>
      <c r="G26" s="143" t="s">
        <v>41</v>
      </c>
      <c r="H26" s="144">
        <v>0.7</v>
      </c>
      <c r="I26" s="193">
        <v>60226501000</v>
      </c>
      <c r="J26" s="144" t="s">
        <v>160</v>
      </c>
      <c r="K26" s="145">
        <v>465.5</v>
      </c>
      <c r="L26" s="144" t="s">
        <v>161</v>
      </c>
      <c r="M26" s="144" t="s">
        <v>162</v>
      </c>
      <c r="N26" s="144" t="s">
        <v>56</v>
      </c>
      <c r="O26" s="144" t="s">
        <v>58</v>
      </c>
    </row>
    <row r="27" spans="1:15" s="191" customFormat="1" ht="60">
      <c r="A27" s="192">
        <v>6</v>
      </c>
      <c r="B27" s="144" t="s">
        <v>165</v>
      </c>
      <c r="C27" s="144">
        <v>1723154</v>
      </c>
      <c r="D27" s="149" t="s">
        <v>170</v>
      </c>
      <c r="E27" s="142" t="s">
        <v>164</v>
      </c>
      <c r="F27" s="143">
        <v>166</v>
      </c>
      <c r="G27" s="143" t="s">
        <v>41</v>
      </c>
      <c r="H27" s="144">
        <v>3.8</v>
      </c>
      <c r="I27" s="193">
        <v>60226501000</v>
      </c>
      <c r="J27" s="144" t="s">
        <v>160</v>
      </c>
      <c r="K27" s="145">
        <v>364.8</v>
      </c>
      <c r="L27" s="144" t="s">
        <v>161</v>
      </c>
      <c r="M27" s="144" t="s">
        <v>162</v>
      </c>
      <c r="N27" s="144" t="s">
        <v>56</v>
      </c>
      <c r="O27" s="144" t="s">
        <v>58</v>
      </c>
    </row>
    <row r="28" spans="1:15" s="191" customFormat="1" ht="60">
      <c r="A28" s="192">
        <v>7</v>
      </c>
      <c r="B28" s="139" t="s">
        <v>171</v>
      </c>
      <c r="C28" s="144">
        <v>2422122</v>
      </c>
      <c r="D28" s="149" t="s">
        <v>172</v>
      </c>
      <c r="E28" s="142" t="s">
        <v>173</v>
      </c>
      <c r="F28" s="143">
        <v>166</v>
      </c>
      <c r="G28" s="139" t="s">
        <v>41</v>
      </c>
      <c r="H28" s="139">
        <v>80</v>
      </c>
      <c r="I28" s="195">
        <v>60226501000</v>
      </c>
      <c r="J28" s="144" t="s">
        <v>160</v>
      </c>
      <c r="K28" s="145">
        <v>5600</v>
      </c>
      <c r="L28" s="144" t="s">
        <v>161</v>
      </c>
      <c r="M28" s="144" t="s">
        <v>162</v>
      </c>
      <c r="N28" s="144" t="s">
        <v>56</v>
      </c>
      <c r="O28" s="144" t="s">
        <v>58</v>
      </c>
    </row>
    <row r="29" spans="1:15" s="191" customFormat="1" ht="60">
      <c r="A29" s="192">
        <v>8</v>
      </c>
      <c r="B29" s="139" t="s">
        <v>171</v>
      </c>
      <c r="C29" s="144">
        <v>2422122</v>
      </c>
      <c r="D29" s="149" t="s">
        <v>174</v>
      </c>
      <c r="E29" s="142" t="s">
        <v>173</v>
      </c>
      <c r="F29" s="143">
        <v>166</v>
      </c>
      <c r="G29" s="139" t="s">
        <v>41</v>
      </c>
      <c r="H29" s="139">
        <v>4</v>
      </c>
      <c r="I29" s="195">
        <v>60226501000</v>
      </c>
      <c r="J29" s="144" t="s">
        <v>160</v>
      </c>
      <c r="K29" s="145">
        <v>300</v>
      </c>
      <c r="L29" s="144" t="s">
        <v>161</v>
      </c>
      <c r="M29" s="144" t="s">
        <v>162</v>
      </c>
      <c r="N29" s="144" t="s">
        <v>56</v>
      </c>
      <c r="O29" s="144" t="s">
        <v>58</v>
      </c>
    </row>
    <row r="30" spans="1:15" s="191" customFormat="1" ht="60">
      <c r="A30" s="192">
        <v>9</v>
      </c>
      <c r="B30" s="139" t="s">
        <v>171</v>
      </c>
      <c r="C30" s="144">
        <v>2422122</v>
      </c>
      <c r="D30" s="149" t="s">
        <v>175</v>
      </c>
      <c r="E30" s="142" t="s">
        <v>173</v>
      </c>
      <c r="F30" s="143">
        <v>166</v>
      </c>
      <c r="G30" s="139" t="s">
        <v>41</v>
      </c>
      <c r="H30" s="139">
        <v>6</v>
      </c>
      <c r="I30" s="195">
        <v>60226501000</v>
      </c>
      <c r="J30" s="144" t="s">
        <v>160</v>
      </c>
      <c r="K30" s="145">
        <v>900</v>
      </c>
      <c r="L30" s="144" t="s">
        <v>161</v>
      </c>
      <c r="M30" s="144" t="s">
        <v>162</v>
      </c>
      <c r="N30" s="144" t="s">
        <v>56</v>
      </c>
      <c r="O30" s="144" t="s">
        <v>58</v>
      </c>
    </row>
    <row r="31" spans="1:15" s="191" customFormat="1" ht="60">
      <c r="A31" s="192">
        <v>10</v>
      </c>
      <c r="B31" s="139" t="s">
        <v>171</v>
      </c>
      <c r="C31" s="144">
        <v>2422122</v>
      </c>
      <c r="D31" s="149" t="s">
        <v>176</v>
      </c>
      <c r="E31" s="142" t="s">
        <v>173</v>
      </c>
      <c r="F31" s="143">
        <v>166</v>
      </c>
      <c r="G31" s="139" t="s">
        <v>41</v>
      </c>
      <c r="H31" s="139">
        <v>6</v>
      </c>
      <c r="I31" s="195">
        <v>60226501000</v>
      </c>
      <c r="J31" s="144" t="s">
        <v>160</v>
      </c>
      <c r="K31" s="145">
        <v>900</v>
      </c>
      <c r="L31" s="144" t="s">
        <v>177</v>
      </c>
      <c r="M31" s="144" t="s">
        <v>162</v>
      </c>
      <c r="N31" s="144" t="s">
        <v>56</v>
      </c>
      <c r="O31" s="144" t="s">
        <v>58</v>
      </c>
    </row>
    <row r="32" spans="1:15" s="191" customFormat="1" ht="60">
      <c r="A32" s="192">
        <v>11</v>
      </c>
      <c r="B32" s="139" t="s">
        <v>171</v>
      </c>
      <c r="C32" s="144">
        <v>2422122</v>
      </c>
      <c r="D32" s="149" t="s">
        <v>178</v>
      </c>
      <c r="E32" s="142" t="s">
        <v>173</v>
      </c>
      <c r="F32" s="143">
        <v>166</v>
      </c>
      <c r="G32" s="139" t="s">
        <v>41</v>
      </c>
      <c r="H32" s="139">
        <v>6</v>
      </c>
      <c r="I32" s="195">
        <v>60226501000</v>
      </c>
      <c r="J32" s="144" t="s">
        <v>160</v>
      </c>
      <c r="K32" s="145">
        <v>900</v>
      </c>
      <c r="L32" s="144" t="s">
        <v>161</v>
      </c>
      <c r="M32" s="144" t="s">
        <v>162</v>
      </c>
      <c r="N32" s="144" t="s">
        <v>56</v>
      </c>
      <c r="O32" s="144" t="s">
        <v>58</v>
      </c>
    </row>
    <row r="33" spans="1:15" s="191" customFormat="1" ht="60">
      <c r="A33" s="192">
        <v>12</v>
      </c>
      <c r="B33" s="139" t="s">
        <v>171</v>
      </c>
      <c r="C33" s="144">
        <v>2422122</v>
      </c>
      <c r="D33" s="149" t="s">
        <v>179</v>
      </c>
      <c r="E33" s="142" t="s">
        <v>173</v>
      </c>
      <c r="F33" s="143">
        <v>166</v>
      </c>
      <c r="G33" s="139" t="s">
        <v>41</v>
      </c>
      <c r="H33" s="139">
        <v>17.399999999999999</v>
      </c>
      <c r="I33" s="195">
        <v>60226501000</v>
      </c>
      <c r="J33" s="144" t="s">
        <v>160</v>
      </c>
      <c r="K33" s="145">
        <v>1740</v>
      </c>
      <c r="L33" s="144" t="s">
        <v>177</v>
      </c>
      <c r="M33" s="144" t="s">
        <v>162</v>
      </c>
      <c r="N33" s="144" t="s">
        <v>56</v>
      </c>
      <c r="O33" s="144" t="s">
        <v>58</v>
      </c>
    </row>
    <row r="34" spans="1:15" s="191" customFormat="1" ht="60">
      <c r="A34" s="192">
        <v>13</v>
      </c>
      <c r="B34" s="139" t="s">
        <v>171</v>
      </c>
      <c r="C34" s="144">
        <v>2422122</v>
      </c>
      <c r="D34" s="149" t="s">
        <v>180</v>
      </c>
      <c r="E34" s="142" t="s">
        <v>173</v>
      </c>
      <c r="F34" s="143">
        <v>166</v>
      </c>
      <c r="G34" s="139" t="s">
        <v>41</v>
      </c>
      <c r="H34" s="139">
        <v>1</v>
      </c>
      <c r="I34" s="195">
        <v>60226501000</v>
      </c>
      <c r="J34" s="144" t="s">
        <v>160</v>
      </c>
      <c r="K34" s="145">
        <v>100</v>
      </c>
      <c r="L34" s="144" t="s">
        <v>161</v>
      </c>
      <c r="M34" s="144" t="s">
        <v>162</v>
      </c>
      <c r="N34" s="144" t="s">
        <v>56</v>
      </c>
      <c r="O34" s="144" t="s">
        <v>58</v>
      </c>
    </row>
    <row r="35" spans="1:15" s="191" customFormat="1" ht="60">
      <c r="A35" s="192">
        <v>14</v>
      </c>
      <c r="B35" s="139" t="s">
        <v>171</v>
      </c>
      <c r="C35" s="144">
        <v>2422191</v>
      </c>
      <c r="D35" s="149" t="s">
        <v>181</v>
      </c>
      <c r="E35" s="142" t="s">
        <v>173</v>
      </c>
      <c r="F35" s="143" t="s">
        <v>182</v>
      </c>
      <c r="G35" s="139" t="s">
        <v>183</v>
      </c>
      <c r="H35" s="139">
        <v>20</v>
      </c>
      <c r="I35" s="195">
        <v>60226501000</v>
      </c>
      <c r="J35" s="144" t="s">
        <v>160</v>
      </c>
      <c r="K35" s="145">
        <v>1000</v>
      </c>
      <c r="L35" s="144" t="s">
        <v>161</v>
      </c>
      <c r="M35" s="144" t="s">
        <v>162</v>
      </c>
      <c r="N35" s="144" t="s">
        <v>56</v>
      </c>
      <c r="O35" s="144" t="s">
        <v>58</v>
      </c>
    </row>
    <row r="36" spans="1:15" s="191" customFormat="1" ht="60">
      <c r="A36" s="192">
        <v>15</v>
      </c>
      <c r="B36" s="139" t="s">
        <v>171</v>
      </c>
      <c r="C36" s="144">
        <v>2422000</v>
      </c>
      <c r="D36" s="149" t="s">
        <v>184</v>
      </c>
      <c r="E36" s="142" t="s">
        <v>173</v>
      </c>
      <c r="F36" s="143">
        <v>166</v>
      </c>
      <c r="G36" s="139" t="s">
        <v>41</v>
      </c>
      <c r="H36" s="139">
        <v>1.6</v>
      </c>
      <c r="I36" s="195">
        <v>60226501000</v>
      </c>
      <c r="J36" s="144" t="s">
        <v>160</v>
      </c>
      <c r="K36" s="145">
        <v>960</v>
      </c>
      <c r="L36" s="144" t="s">
        <v>177</v>
      </c>
      <c r="M36" s="144" t="s">
        <v>162</v>
      </c>
      <c r="N36" s="144" t="s">
        <v>56</v>
      </c>
      <c r="O36" s="144" t="s">
        <v>58</v>
      </c>
    </row>
    <row r="37" spans="1:15" s="191" customFormat="1" ht="60">
      <c r="A37" s="192">
        <v>16</v>
      </c>
      <c r="B37" s="139" t="s">
        <v>171</v>
      </c>
      <c r="C37" s="144">
        <v>2411381</v>
      </c>
      <c r="D37" s="149" t="s">
        <v>185</v>
      </c>
      <c r="E37" s="142" t="s">
        <v>173</v>
      </c>
      <c r="F37" s="143" t="s">
        <v>182</v>
      </c>
      <c r="G37" s="139" t="s">
        <v>183</v>
      </c>
      <c r="H37" s="139">
        <v>1</v>
      </c>
      <c r="I37" s="195">
        <v>60226501000</v>
      </c>
      <c r="J37" s="144" t="s">
        <v>160</v>
      </c>
      <c r="K37" s="145">
        <v>150</v>
      </c>
      <c r="L37" s="144" t="s">
        <v>161</v>
      </c>
      <c r="M37" s="144" t="s">
        <v>162</v>
      </c>
      <c r="N37" s="144" t="s">
        <v>56</v>
      </c>
      <c r="O37" s="144" t="s">
        <v>58</v>
      </c>
    </row>
    <row r="38" spans="1:15" s="191" customFormat="1" ht="60">
      <c r="A38" s="192">
        <v>17</v>
      </c>
      <c r="B38" s="139" t="s">
        <v>171</v>
      </c>
      <c r="C38" s="144">
        <v>2322221</v>
      </c>
      <c r="D38" s="149" t="s">
        <v>186</v>
      </c>
      <c r="E38" s="142" t="s">
        <v>173</v>
      </c>
      <c r="F38" s="143">
        <v>166</v>
      </c>
      <c r="G38" s="139" t="s">
        <v>41</v>
      </c>
      <c r="H38" s="139">
        <v>1</v>
      </c>
      <c r="I38" s="195">
        <v>60226501000</v>
      </c>
      <c r="J38" s="144" t="s">
        <v>160</v>
      </c>
      <c r="K38" s="145">
        <v>125</v>
      </c>
      <c r="L38" s="144" t="s">
        <v>177</v>
      </c>
      <c r="M38" s="144" t="s">
        <v>162</v>
      </c>
      <c r="N38" s="144" t="s">
        <v>56</v>
      </c>
      <c r="O38" s="144" t="s">
        <v>58</v>
      </c>
    </row>
    <row r="39" spans="1:15" s="191" customFormat="1" ht="60">
      <c r="A39" s="192">
        <v>18</v>
      </c>
      <c r="B39" s="139" t="s">
        <v>171</v>
      </c>
      <c r="C39" s="144">
        <v>2422181</v>
      </c>
      <c r="D39" s="149" t="s">
        <v>187</v>
      </c>
      <c r="E39" s="142" t="s">
        <v>173</v>
      </c>
      <c r="F39" s="143">
        <v>166</v>
      </c>
      <c r="G39" s="139" t="s">
        <v>41</v>
      </c>
      <c r="H39" s="139">
        <v>7.5</v>
      </c>
      <c r="I39" s="195">
        <v>60226501000</v>
      </c>
      <c r="J39" s="144" t="s">
        <v>160</v>
      </c>
      <c r="K39" s="145">
        <v>525</v>
      </c>
      <c r="L39" s="144" t="s">
        <v>177</v>
      </c>
      <c r="M39" s="144" t="s">
        <v>162</v>
      </c>
      <c r="N39" s="144" t="s">
        <v>56</v>
      </c>
      <c r="O39" s="144" t="s">
        <v>58</v>
      </c>
    </row>
    <row r="40" spans="1:15" s="191" customFormat="1" ht="60">
      <c r="A40" s="192">
        <v>19</v>
      </c>
      <c r="B40" s="139" t="s">
        <v>171</v>
      </c>
      <c r="C40" s="144">
        <v>2422191</v>
      </c>
      <c r="D40" s="149" t="s">
        <v>188</v>
      </c>
      <c r="E40" s="142" t="s">
        <v>173</v>
      </c>
      <c r="F40" s="143" t="s">
        <v>182</v>
      </c>
      <c r="G40" s="139" t="s">
        <v>183</v>
      </c>
      <c r="H40" s="139">
        <v>34</v>
      </c>
      <c r="I40" s="195">
        <v>60226501000</v>
      </c>
      <c r="J40" s="144" t="s">
        <v>160</v>
      </c>
      <c r="K40" s="145">
        <v>1564</v>
      </c>
      <c r="L40" s="144" t="s">
        <v>177</v>
      </c>
      <c r="M40" s="144" t="s">
        <v>162</v>
      </c>
      <c r="N40" s="144" t="s">
        <v>56</v>
      </c>
      <c r="O40" s="144" t="s">
        <v>58</v>
      </c>
    </row>
    <row r="41" spans="1:15" s="191" customFormat="1" ht="60">
      <c r="A41" s="192">
        <v>20</v>
      </c>
      <c r="B41" s="144" t="s">
        <v>165</v>
      </c>
      <c r="C41" s="144">
        <v>2320220</v>
      </c>
      <c r="D41" s="150" t="s">
        <v>189</v>
      </c>
      <c r="E41" s="142" t="s">
        <v>173</v>
      </c>
      <c r="F41" s="143">
        <v>166</v>
      </c>
      <c r="G41" s="139" t="s">
        <v>41</v>
      </c>
      <c r="H41" s="139">
        <v>200</v>
      </c>
      <c r="I41" s="195">
        <v>60226501000</v>
      </c>
      <c r="J41" s="144" t="s">
        <v>160</v>
      </c>
      <c r="K41" s="145">
        <v>6240</v>
      </c>
      <c r="L41" s="144" t="s">
        <v>177</v>
      </c>
      <c r="M41" s="144" t="s">
        <v>162</v>
      </c>
      <c r="N41" s="144" t="s">
        <v>56</v>
      </c>
      <c r="O41" s="144" t="s">
        <v>58</v>
      </c>
    </row>
    <row r="42" spans="1:15" s="191" customFormat="1" ht="60">
      <c r="A42" s="192">
        <v>21</v>
      </c>
      <c r="B42" s="144" t="s">
        <v>165</v>
      </c>
      <c r="C42" s="144">
        <v>2422191</v>
      </c>
      <c r="D42" s="150" t="s">
        <v>190</v>
      </c>
      <c r="E42" s="142" t="s">
        <v>173</v>
      </c>
      <c r="F42" s="143" t="s">
        <v>182</v>
      </c>
      <c r="G42" s="139" t="s">
        <v>183</v>
      </c>
      <c r="H42" s="139">
        <v>217</v>
      </c>
      <c r="I42" s="195">
        <v>60226501000</v>
      </c>
      <c r="J42" s="144" t="s">
        <v>160</v>
      </c>
      <c r="K42" s="145">
        <v>9982</v>
      </c>
      <c r="L42" s="144" t="s">
        <v>161</v>
      </c>
      <c r="M42" s="144" t="s">
        <v>162</v>
      </c>
      <c r="N42" s="144" t="s">
        <v>56</v>
      </c>
      <c r="O42" s="144" t="s">
        <v>58</v>
      </c>
    </row>
    <row r="43" spans="1:15" s="191" customFormat="1" ht="60">
      <c r="A43" s="192">
        <v>22</v>
      </c>
      <c r="B43" s="144" t="s">
        <v>165</v>
      </c>
      <c r="C43" s="144">
        <v>2411171</v>
      </c>
      <c r="D43" s="150" t="s">
        <v>191</v>
      </c>
      <c r="E43" s="142" t="s">
        <v>192</v>
      </c>
      <c r="F43" s="143">
        <v>166</v>
      </c>
      <c r="G43" s="139" t="s">
        <v>41</v>
      </c>
      <c r="H43" s="139">
        <v>10</v>
      </c>
      <c r="I43" s="195">
        <v>60226501000</v>
      </c>
      <c r="J43" s="144" t="s">
        <v>160</v>
      </c>
      <c r="K43" s="145">
        <v>139</v>
      </c>
      <c r="L43" s="144" t="s">
        <v>177</v>
      </c>
      <c r="M43" s="144" t="s">
        <v>162</v>
      </c>
      <c r="N43" s="144" t="s">
        <v>56</v>
      </c>
      <c r="O43" s="144" t="s">
        <v>58</v>
      </c>
    </row>
    <row r="44" spans="1:15" s="191" customFormat="1" ht="60">
      <c r="A44" s="192">
        <v>23</v>
      </c>
      <c r="B44" s="144" t="s">
        <v>165</v>
      </c>
      <c r="C44" s="144">
        <v>2411180</v>
      </c>
      <c r="D44" s="149" t="s">
        <v>193</v>
      </c>
      <c r="E44" s="142" t="s">
        <v>192</v>
      </c>
      <c r="F44" s="143">
        <v>166</v>
      </c>
      <c r="G44" s="139" t="s">
        <v>41</v>
      </c>
      <c r="H44" s="139">
        <v>10</v>
      </c>
      <c r="I44" s="195">
        <v>60226501000</v>
      </c>
      <c r="J44" s="144" t="s">
        <v>160</v>
      </c>
      <c r="K44" s="145">
        <v>320</v>
      </c>
      <c r="L44" s="144" t="s">
        <v>177</v>
      </c>
      <c r="M44" s="144" t="s">
        <v>162</v>
      </c>
      <c r="N44" s="144" t="s">
        <v>56</v>
      </c>
      <c r="O44" s="144" t="s">
        <v>58</v>
      </c>
    </row>
    <row r="45" spans="1:15" s="191" customFormat="1" ht="60">
      <c r="A45" s="192">
        <v>24</v>
      </c>
      <c r="B45" s="144" t="s">
        <v>165</v>
      </c>
      <c r="C45" s="144">
        <v>2424834</v>
      </c>
      <c r="D45" s="149" t="s">
        <v>194</v>
      </c>
      <c r="E45" s="142" t="s">
        <v>192</v>
      </c>
      <c r="F45" s="143">
        <v>166</v>
      </c>
      <c r="G45" s="139" t="s">
        <v>41</v>
      </c>
      <c r="H45" s="139">
        <v>10</v>
      </c>
      <c r="I45" s="195">
        <v>60226501000</v>
      </c>
      <c r="J45" s="144" t="s">
        <v>160</v>
      </c>
      <c r="K45" s="145">
        <v>218.6</v>
      </c>
      <c r="L45" s="144" t="s">
        <v>177</v>
      </c>
      <c r="M45" s="144" t="s">
        <v>162</v>
      </c>
      <c r="N45" s="144" t="s">
        <v>56</v>
      </c>
      <c r="O45" s="144" t="s">
        <v>58</v>
      </c>
    </row>
    <row r="46" spans="1:15" s="191" customFormat="1" ht="60">
      <c r="A46" s="192">
        <v>25</v>
      </c>
      <c r="B46" s="144" t="s">
        <v>165</v>
      </c>
      <c r="C46" s="144">
        <v>3190566</v>
      </c>
      <c r="D46" s="149" t="s">
        <v>195</v>
      </c>
      <c r="E46" s="142" t="s">
        <v>192</v>
      </c>
      <c r="F46" s="143">
        <v>166</v>
      </c>
      <c r="G46" s="139" t="s">
        <v>41</v>
      </c>
      <c r="H46" s="139">
        <v>0.8</v>
      </c>
      <c r="I46" s="195">
        <v>60226501000</v>
      </c>
      <c r="J46" s="144" t="s">
        <v>160</v>
      </c>
      <c r="K46" s="145">
        <v>1202</v>
      </c>
      <c r="L46" s="144" t="s">
        <v>177</v>
      </c>
      <c r="M46" s="144" t="s">
        <v>162</v>
      </c>
      <c r="N46" s="144" t="s">
        <v>56</v>
      </c>
      <c r="O46" s="144" t="s">
        <v>58</v>
      </c>
    </row>
    <row r="47" spans="1:15" s="191" customFormat="1" ht="60">
      <c r="A47" s="192">
        <v>26</v>
      </c>
      <c r="B47" s="144" t="s">
        <v>165</v>
      </c>
      <c r="C47" s="144">
        <v>2429310</v>
      </c>
      <c r="D47" s="146" t="s">
        <v>196</v>
      </c>
      <c r="E47" s="142" t="s">
        <v>192</v>
      </c>
      <c r="F47" s="143">
        <v>166</v>
      </c>
      <c r="G47" s="139" t="s">
        <v>41</v>
      </c>
      <c r="H47" s="139">
        <v>1.7</v>
      </c>
      <c r="I47" s="195">
        <v>60226501000</v>
      </c>
      <c r="J47" s="144" t="s">
        <v>160</v>
      </c>
      <c r="K47" s="145">
        <v>255</v>
      </c>
      <c r="L47" s="144" t="s">
        <v>177</v>
      </c>
      <c r="M47" s="144" t="s">
        <v>162</v>
      </c>
      <c r="N47" s="144" t="s">
        <v>56</v>
      </c>
      <c r="O47" s="144" t="s">
        <v>58</v>
      </c>
    </row>
    <row r="48" spans="1:15" s="191" customFormat="1" ht="120">
      <c r="A48" s="192">
        <v>27</v>
      </c>
      <c r="B48" s="144" t="s">
        <v>165</v>
      </c>
      <c r="C48" s="144">
        <v>2320419</v>
      </c>
      <c r="D48" s="196" t="s">
        <v>197</v>
      </c>
      <c r="E48" s="142" t="s">
        <v>198</v>
      </c>
      <c r="F48" s="143">
        <v>166</v>
      </c>
      <c r="G48" s="139" t="s">
        <v>41</v>
      </c>
      <c r="H48" s="139">
        <v>23.7</v>
      </c>
      <c r="I48" s="195">
        <v>60226501000</v>
      </c>
      <c r="J48" s="144" t="s">
        <v>160</v>
      </c>
      <c r="K48" s="145">
        <v>23700</v>
      </c>
      <c r="L48" s="143" t="s">
        <v>199</v>
      </c>
      <c r="M48" s="143" t="s">
        <v>200</v>
      </c>
      <c r="N48" s="144" t="s">
        <v>56</v>
      </c>
      <c r="O48" s="144" t="s">
        <v>58</v>
      </c>
    </row>
    <row r="49" spans="1:15" s="203" customFormat="1" ht="60">
      <c r="A49" s="192">
        <v>28</v>
      </c>
      <c r="B49" s="192" t="s">
        <v>165</v>
      </c>
      <c r="C49" s="192">
        <v>4110200</v>
      </c>
      <c r="D49" s="197" t="s">
        <v>201</v>
      </c>
      <c r="E49" s="198" t="s">
        <v>198</v>
      </c>
      <c r="F49" s="199" t="s">
        <v>182</v>
      </c>
      <c r="G49" s="200" t="s">
        <v>183</v>
      </c>
      <c r="H49" s="201">
        <v>600</v>
      </c>
      <c r="I49" s="195">
        <v>60226501000</v>
      </c>
      <c r="J49" s="192" t="s">
        <v>160</v>
      </c>
      <c r="K49" s="202">
        <v>4800</v>
      </c>
      <c r="L49" s="199" t="s">
        <v>202</v>
      </c>
      <c r="M49" s="199" t="s">
        <v>203</v>
      </c>
      <c r="N49" s="192" t="s">
        <v>56</v>
      </c>
      <c r="O49" s="192" t="s">
        <v>58</v>
      </c>
    </row>
    <row r="50" spans="1:15" s="191" customFormat="1" ht="120">
      <c r="A50" s="192">
        <v>29</v>
      </c>
      <c r="B50" s="144" t="s">
        <v>204</v>
      </c>
      <c r="C50" s="151">
        <v>2519524</v>
      </c>
      <c r="D50" s="149" t="s">
        <v>205</v>
      </c>
      <c r="E50" s="142" t="s">
        <v>206</v>
      </c>
      <c r="F50" s="143">
        <v>166</v>
      </c>
      <c r="G50" s="152" t="s">
        <v>41</v>
      </c>
      <c r="H50" s="153">
        <v>5</v>
      </c>
      <c r="I50" s="195">
        <v>60226501000</v>
      </c>
      <c r="J50" s="144" t="s">
        <v>160</v>
      </c>
      <c r="K50" s="145">
        <v>450</v>
      </c>
      <c r="L50" s="143" t="s">
        <v>199</v>
      </c>
      <c r="M50" s="143" t="s">
        <v>200</v>
      </c>
      <c r="N50" s="144" t="s">
        <v>56</v>
      </c>
      <c r="O50" s="144" t="s">
        <v>58</v>
      </c>
    </row>
    <row r="51" spans="1:15" s="191" customFormat="1" ht="120">
      <c r="A51" s="192">
        <v>30</v>
      </c>
      <c r="B51" s="144" t="s">
        <v>204</v>
      </c>
      <c r="C51" s="151">
        <v>2519524</v>
      </c>
      <c r="D51" s="149" t="s">
        <v>207</v>
      </c>
      <c r="E51" s="142" t="s">
        <v>206</v>
      </c>
      <c r="F51" s="143">
        <v>166</v>
      </c>
      <c r="G51" s="152" t="s">
        <v>41</v>
      </c>
      <c r="H51" s="150">
        <v>6</v>
      </c>
      <c r="I51" s="195">
        <v>60226501000</v>
      </c>
      <c r="J51" s="144" t="s">
        <v>160</v>
      </c>
      <c r="K51" s="145">
        <v>510</v>
      </c>
      <c r="L51" s="143" t="s">
        <v>199</v>
      </c>
      <c r="M51" s="143" t="s">
        <v>200</v>
      </c>
      <c r="N51" s="144" t="s">
        <v>56</v>
      </c>
      <c r="O51" s="144" t="s">
        <v>58</v>
      </c>
    </row>
    <row r="52" spans="1:15" s="191" customFormat="1" ht="120">
      <c r="A52" s="192">
        <v>31</v>
      </c>
      <c r="B52" s="144" t="s">
        <v>204</v>
      </c>
      <c r="C52" s="151">
        <v>2519524</v>
      </c>
      <c r="D52" s="149" t="s">
        <v>208</v>
      </c>
      <c r="E52" s="142" t="s">
        <v>206</v>
      </c>
      <c r="F52" s="143">
        <v>166</v>
      </c>
      <c r="G52" s="152" t="s">
        <v>41</v>
      </c>
      <c r="H52" s="154">
        <v>12</v>
      </c>
      <c r="I52" s="195">
        <v>60226501000</v>
      </c>
      <c r="J52" s="144" t="s">
        <v>160</v>
      </c>
      <c r="K52" s="145">
        <v>1080</v>
      </c>
      <c r="L52" s="143" t="s">
        <v>199</v>
      </c>
      <c r="M52" s="143" t="s">
        <v>200</v>
      </c>
      <c r="N52" s="144" t="s">
        <v>56</v>
      </c>
      <c r="O52" s="144" t="s">
        <v>58</v>
      </c>
    </row>
    <row r="53" spans="1:15" s="191" customFormat="1" ht="120">
      <c r="A53" s="192">
        <v>32</v>
      </c>
      <c r="B53" s="144" t="s">
        <v>204</v>
      </c>
      <c r="C53" s="151">
        <v>2519524</v>
      </c>
      <c r="D53" s="149" t="s">
        <v>209</v>
      </c>
      <c r="E53" s="142" t="s">
        <v>206</v>
      </c>
      <c r="F53" s="143">
        <v>166</v>
      </c>
      <c r="G53" s="152" t="s">
        <v>41</v>
      </c>
      <c r="H53" s="150">
        <v>10</v>
      </c>
      <c r="I53" s="195">
        <v>60226501000</v>
      </c>
      <c r="J53" s="144" t="s">
        <v>160</v>
      </c>
      <c r="K53" s="145">
        <v>900</v>
      </c>
      <c r="L53" s="143" t="s">
        <v>199</v>
      </c>
      <c r="M53" s="143" t="s">
        <v>200</v>
      </c>
      <c r="N53" s="144" t="s">
        <v>56</v>
      </c>
      <c r="O53" s="144" t="s">
        <v>58</v>
      </c>
    </row>
    <row r="54" spans="1:15" s="191" customFormat="1" ht="120">
      <c r="A54" s="192">
        <v>33</v>
      </c>
      <c r="B54" s="144" t="s">
        <v>204</v>
      </c>
      <c r="C54" s="151">
        <v>2519524</v>
      </c>
      <c r="D54" s="149" t="s">
        <v>210</v>
      </c>
      <c r="E54" s="142" t="s">
        <v>206</v>
      </c>
      <c r="F54" s="143">
        <v>166</v>
      </c>
      <c r="G54" s="152" t="s">
        <v>41</v>
      </c>
      <c r="H54" s="150">
        <v>2</v>
      </c>
      <c r="I54" s="195">
        <v>60226501000</v>
      </c>
      <c r="J54" s="144" t="s">
        <v>160</v>
      </c>
      <c r="K54" s="145">
        <v>320</v>
      </c>
      <c r="L54" s="143" t="s">
        <v>199</v>
      </c>
      <c r="M54" s="143" t="s">
        <v>200</v>
      </c>
      <c r="N54" s="144" t="s">
        <v>56</v>
      </c>
      <c r="O54" s="144" t="s">
        <v>58</v>
      </c>
    </row>
    <row r="55" spans="1:15" s="191" customFormat="1" ht="120">
      <c r="A55" s="192">
        <v>34</v>
      </c>
      <c r="B55" s="144" t="s">
        <v>204</v>
      </c>
      <c r="C55" s="151">
        <v>2519524</v>
      </c>
      <c r="D55" s="149" t="s">
        <v>211</v>
      </c>
      <c r="E55" s="142" t="s">
        <v>206</v>
      </c>
      <c r="F55" s="143">
        <v>166</v>
      </c>
      <c r="G55" s="152" t="s">
        <v>41</v>
      </c>
      <c r="H55" s="155">
        <v>4</v>
      </c>
      <c r="I55" s="195">
        <v>60226501000</v>
      </c>
      <c r="J55" s="144" t="s">
        <v>160</v>
      </c>
      <c r="K55" s="145">
        <v>640</v>
      </c>
      <c r="L55" s="143" t="s">
        <v>199</v>
      </c>
      <c r="M55" s="143" t="s">
        <v>200</v>
      </c>
      <c r="N55" s="144" t="s">
        <v>56</v>
      </c>
      <c r="O55" s="144" t="s">
        <v>58</v>
      </c>
    </row>
    <row r="56" spans="1:15" s="191" customFormat="1" ht="120">
      <c r="A56" s="192">
        <v>35</v>
      </c>
      <c r="B56" s="144" t="s">
        <v>204</v>
      </c>
      <c r="C56" s="151">
        <v>2519524</v>
      </c>
      <c r="D56" s="149" t="s">
        <v>212</v>
      </c>
      <c r="E56" s="142" t="s">
        <v>206</v>
      </c>
      <c r="F56" s="143">
        <v>166</v>
      </c>
      <c r="G56" s="139" t="s">
        <v>41</v>
      </c>
      <c r="H56" s="156">
        <v>6</v>
      </c>
      <c r="I56" s="195">
        <v>60226501000</v>
      </c>
      <c r="J56" s="144" t="s">
        <v>160</v>
      </c>
      <c r="K56" s="145">
        <v>960</v>
      </c>
      <c r="L56" s="143" t="s">
        <v>199</v>
      </c>
      <c r="M56" s="143" t="s">
        <v>200</v>
      </c>
      <c r="N56" s="144" t="s">
        <v>56</v>
      </c>
      <c r="O56" s="144" t="s">
        <v>58</v>
      </c>
    </row>
    <row r="57" spans="1:15" s="191" customFormat="1" ht="120">
      <c r="A57" s="192">
        <v>36</v>
      </c>
      <c r="B57" s="144" t="s">
        <v>204</v>
      </c>
      <c r="C57" s="151">
        <v>2519524</v>
      </c>
      <c r="D57" s="149" t="s">
        <v>213</v>
      </c>
      <c r="E57" s="142" t="s">
        <v>206</v>
      </c>
      <c r="F57" s="143">
        <v>166</v>
      </c>
      <c r="G57" s="139" t="s">
        <v>41</v>
      </c>
      <c r="H57" s="139">
        <v>12</v>
      </c>
      <c r="I57" s="195">
        <v>60226501000</v>
      </c>
      <c r="J57" s="144" t="s">
        <v>160</v>
      </c>
      <c r="K57" s="145">
        <v>1920</v>
      </c>
      <c r="L57" s="143" t="s">
        <v>199</v>
      </c>
      <c r="M57" s="143" t="s">
        <v>200</v>
      </c>
      <c r="N57" s="144" t="s">
        <v>56</v>
      </c>
      <c r="O57" s="144" t="s">
        <v>58</v>
      </c>
    </row>
    <row r="58" spans="1:15" s="191" customFormat="1" ht="120">
      <c r="A58" s="192">
        <v>37</v>
      </c>
      <c r="B58" s="144" t="s">
        <v>204</v>
      </c>
      <c r="C58" s="151">
        <v>2519524</v>
      </c>
      <c r="D58" s="149" t="s">
        <v>214</v>
      </c>
      <c r="E58" s="142" t="s">
        <v>206</v>
      </c>
      <c r="F58" s="143">
        <v>166</v>
      </c>
      <c r="G58" s="139" t="s">
        <v>41</v>
      </c>
      <c r="H58" s="139">
        <v>10</v>
      </c>
      <c r="I58" s="195">
        <v>60226501000</v>
      </c>
      <c r="J58" s="144" t="s">
        <v>160</v>
      </c>
      <c r="K58" s="145">
        <v>1600</v>
      </c>
      <c r="L58" s="143" t="s">
        <v>199</v>
      </c>
      <c r="M58" s="143" t="s">
        <v>200</v>
      </c>
      <c r="N58" s="144" t="s">
        <v>56</v>
      </c>
      <c r="O58" s="144" t="s">
        <v>58</v>
      </c>
    </row>
    <row r="59" spans="1:15" s="191" customFormat="1" ht="120">
      <c r="A59" s="192">
        <v>38</v>
      </c>
      <c r="B59" s="144" t="s">
        <v>204</v>
      </c>
      <c r="C59" s="151">
        <v>2519524</v>
      </c>
      <c r="D59" s="149" t="s">
        <v>215</v>
      </c>
      <c r="E59" s="142" t="s">
        <v>206</v>
      </c>
      <c r="F59" s="143">
        <v>166</v>
      </c>
      <c r="G59" s="139" t="s">
        <v>41</v>
      </c>
      <c r="H59" s="139">
        <v>12</v>
      </c>
      <c r="I59" s="195">
        <v>60226501000</v>
      </c>
      <c r="J59" s="144" t="s">
        <v>160</v>
      </c>
      <c r="K59" s="145">
        <v>1920</v>
      </c>
      <c r="L59" s="143" t="s">
        <v>199</v>
      </c>
      <c r="M59" s="143" t="s">
        <v>200</v>
      </c>
      <c r="N59" s="144" t="s">
        <v>56</v>
      </c>
      <c r="O59" s="144" t="s">
        <v>58</v>
      </c>
    </row>
    <row r="60" spans="1:15" s="203" customFormat="1" ht="120">
      <c r="A60" s="192">
        <v>39</v>
      </c>
      <c r="B60" s="192" t="s">
        <v>216</v>
      </c>
      <c r="C60" s="204">
        <v>2911180</v>
      </c>
      <c r="D60" s="205" t="s">
        <v>217</v>
      </c>
      <c r="E60" s="198" t="s">
        <v>218</v>
      </c>
      <c r="F60" s="199" t="s">
        <v>219</v>
      </c>
      <c r="G60" s="200" t="s">
        <v>220</v>
      </c>
      <c r="H60" s="200">
        <v>1</v>
      </c>
      <c r="I60" s="195">
        <v>60226501000</v>
      </c>
      <c r="J60" s="192" t="s">
        <v>160</v>
      </c>
      <c r="K60" s="202">
        <v>588164</v>
      </c>
      <c r="L60" s="199" t="s">
        <v>199</v>
      </c>
      <c r="M60" s="199" t="s">
        <v>200</v>
      </c>
      <c r="N60" s="192" t="s">
        <v>56</v>
      </c>
      <c r="O60" s="192" t="s">
        <v>58</v>
      </c>
    </row>
    <row r="61" spans="1:15" s="203" customFormat="1" ht="60">
      <c r="A61" s="192">
        <v>40</v>
      </c>
      <c r="B61" s="199" t="s">
        <v>221</v>
      </c>
      <c r="C61" s="204">
        <v>2911180</v>
      </c>
      <c r="D61" s="205" t="s">
        <v>222</v>
      </c>
      <c r="E61" s="192" t="s">
        <v>223</v>
      </c>
      <c r="F61" s="199" t="s">
        <v>219</v>
      </c>
      <c r="G61" s="200" t="s">
        <v>220</v>
      </c>
      <c r="H61" s="200">
        <v>1</v>
      </c>
      <c r="I61" s="206">
        <v>60226501000</v>
      </c>
      <c r="J61" s="192" t="s">
        <v>160</v>
      </c>
      <c r="K61" s="202">
        <v>189955</v>
      </c>
      <c r="L61" s="199" t="s">
        <v>161</v>
      </c>
      <c r="M61" s="199" t="s">
        <v>161</v>
      </c>
      <c r="N61" s="192" t="s">
        <v>56</v>
      </c>
      <c r="O61" s="192" t="s">
        <v>58</v>
      </c>
    </row>
    <row r="62" spans="1:15" s="203" customFormat="1" ht="45">
      <c r="A62" s="192">
        <v>41</v>
      </c>
      <c r="B62" s="199" t="s">
        <v>224</v>
      </c>
      <c r="C62" s="204">
        <v>3312040</v>
      </c>
      <c r="D62" s="205" t="s">
        <v>225</v>
      </c>
      <c r="E62" s="198" t="s">
        <v>226</v>
      </c>
      <c r="F62" s="199">
        <v>796</v>
      </c>
      <c r="G62" s="200" t="s">
        <v>46</v>
      </c>
      <c r="H62" s="200">
        <v>3</v>
      </c>
      <c r="I62" s="206">
        <v>60226501000</v>
      </c>
      <c r="J62" s="192" t="s">
        <v>160</v>
      </c>
      <c r="K62" s="202">
        <v>10800</v>
      </c>
      <c r="L62" s="199" t="s">
        <v>227</v>
      </c>
      <c r="M62" s="199" t="s">
        <v>227</v>
      </c>
      <c r="N62" s="192" t="s">
        <v>56</v>
      </c>
      <c r="O62" s="192" t="s">
        <v>58</v>
      </c>
    </row>
    <row r="63" spans="1:15" s="203" customFormat="1" ht="45">
      <c r="A63" s="192">
        <v>42</v>
      </c>
      <c r="B63" s="192" t="s">
        <v>228</v>
      </c>
      <c r="C63" s="204">
        <v>2893010</v>
      </c>
      <c r="D63" s="205" t="s">
        <v>225</v>
      </c>
      <c r="E63" s="198" t="s">
        <v>226</v>
      </c>
      <c r="F63" s="199">
        <v>796</v>
      </c>
      <c r="G63" s="200" t="s">
        <v>46</v>
      </c>
      <c r="H63" s="200">
        <v>420</v>
      </c>
      <c r="I63" s="206">
        <v>60226501000</v>
      </c>
      <c r="J63" s="192" t="s">
        <v>160</v>
      </c>
      <c r="K63" s="202">
        <v>720</v>
      </c>
      <c r="L63" s="199" t="s">
        <v>227</v>
      </c>
      <c r="M63" s="199" t="s">
        <v>229</v>
      </c>
      <c r="N63" s="192" t="s">
        <v>56</v>
      </c>
      <c r="O63" s="192" t="s">
        <v>58</v>
      </c>
    </row>
    <row r="64" spans="1:15" s="203" customFormat="1" ht="195">
      <c r="A64" s="192">
        <v>43</v>
      </c>
      <c r="B64" s="199" t="s">
        <v>224</v>
      </c>
      <c r="C64" s="204">
        <v>3150250</v>
      </c>
      <c r="D64" s="205" t="s">
        <v>230</v>
      </c>
      <c r="E64" s="198" t="s">
        <v>231</v>
      </c>
      <c r="F64" s="199">
        <v>796</v>
      </c>
      <c r="G64" s="200" t="s">
        <v>46</v>
      </c>
      <c r="H64" s="200">
        <v>174</v>
      </c>
      <c r="I64" s="206">
        <v>60226501000</v>
      </c>
      <c r="J64" s="192" t="s">
        <v>160</v>
      </c>
      <c r="K64" s="202">
        <v>74000</v>
      </c>
      <c r="L64" s="199" t="s">
        <v>161</v>
      </c>
      <c r="M64" s="199" t="s">
        <v>232</v>
      </c>
      <c r="N64" s="192" t="s">
        <v>56</v>
      </c>
      <c r="O64" s="192" t="s">
        <v>58</v>
      </c>
    </row>
    <row r="65" spans="1:15" s="203" customFormat="1" ht="45">
      <c r="A65" s="192">
        <v>44</v>
      </c>
      <c r="B65" s="192" t="s">
        <v>233</v>
      </c>
      <c r="C65" s="192">
        <v>2714000</v>
      </c>
      <c r="D65" s="205" t="s">
        <v>234</v>
      </c>
      <c r="E65" s="198" t="s">
        <v>231</v>
      </c>
      <c r="F65" s="199">
        <v>166</v>
      </c>
      <c r="G65" s="200" t="s">
        <v>41</v>
      </c>
      <c r="H65" s="200">
        <v>30</v>
      </c>
      <c r="I65" s="206">
        <v>60226501000</v>
      </c>
      <c r="J65" s="192" t="s">
        <v>160</v>
      </c>
      <c r="K65" s="202">
        <v>1700</v>
      </c>
      <c r="L65" s="199" t="s">
        <v>161</v>
      </c>
      <c r="M65" s="199" t="s">
        <v>232</v>
      </c>
      <c r="N65" s="192" t="s">
        <v>56</v>
      </c>
      <c r="O65" s="192" t="s">
        <v>58</v>
      </c>
    </row>
    <row r="66" spans="1:15" s="203" customFormat="1" ht="45">
      <c r="A66" s="192">
        <v>45</v>
      </c>
      <c r="B66" s="199" t="s">
        <v>224</v>
      </c>
      <c r="C66" s="204">
        <v>3150106</v>
      </c>
      <c r="D66" s="205" t="s">
        <v>235</v>
      </c>
      <c r="E66" s="198" t="s">
        <v>231</v>
      </c>
      <c r="F66" s="199">
        <v>796</v>
      </c>
      <c r="G66" s="200" t="s">
        <v>46</v>
      </c>
      <c r="H66" s="200">
        <v>925</v>
      </c>
      <c r="I66" s="206">
        <v>60226501000</v>
      </c>
      <c r="J66" s="192" t="s">
        <v>160</v>
      </c>
      <c r="K66" s="202">
        <v>30400</v>
      </c>
      <c r="L66" s="199" t="s">
        <v>161</v>
      </c>
      <c r="M66" s="199" t="s">
        <v>162</v>
      </c>
      <c r="N66" s="192" t="s">
        <v>56</v>
      </c>
      <c r="O66" s="192" t="s">
        <v>58</v>
      </c>
    </row>
    <row r="67" spans="1:15" s="203" customFormat="1" ht="75">
      <c r="A67" s="192">
        <v>46</v>
      </c>
      <c r="B67" s="199" t="s">
        <v>224</v>
      </c>
      <c r="C67" s="204">
        <v>3190330</v>
      </c>
      <c r="D67" s="205" t="s">
        <v>236</v>
      </c>
      <c r="E67" s="198" t="s">
        <v>231</v>
      </c>
      <c r="F67" s="199" t="s">
        <v>54</v>
      </c>
      <c r="G67" s="199" t="s">
        <v>42</v>
      </c>
      <c r="H67" s="200">
        <v>412</v>
      </c>
      <c r="I67" s="206">
        <v>60226501000</v>
      </c>
      <c r="J67" s="192" t="s">
        <v>160</v>
      </c>
      <c r="K67" s="202">
        <v>19400</v>
      </c>
      <c r="L67" s="199" t="s">
        <v>161</v>
      </c>
      <c r="M67" s="199" t="s">
        <v>232</v>
      </c>
      <c r="N67" s="192" t="s">
        <v>56</v>
      </c>
      <c r="O67" s="192" t="s">
        <v>58</v>
      </c>
    </row>
    <row r="68" spans="1:15" s="203" customFormat="1" ht="54.75" customHeight="1">
      <c r="A68" s="192">
        <v>47</v>
      </c>
      <c r="B68" s="192" t="s">
        <v>237</v>
      </c>
      <c r="C68" s="204">
        <v>2519882</v>
      </c>
      <c r="D68" s="205" t="s">
        <v>238</v>
      </c>
      <c r="E68" s="198" t="s">
        <v>239</v>
      </c>
      <c r="F68" s="199">
        <v>796</v>
      </c>
      <c r="G68" s="200" t="s">
        <v>46</v>
      </c>
      <c r="H68" s="200">
        <v>51</v>
      </c>
      <c r="I68" s="206">
        <v>60226501000</v>
      </c>
      <c r="J68" s="192" t="s">
        <v>160</v>
      </c>
      <c r="K68" s="202">
        <v>417</v>
      </c>
      <c r="L68" s="199" t="s">
        <v>240</v>
      </c>
      <c r="M68" s="199" t="s">
        <v>241</v>
      </c>
      <c r="N68" s="192" t="s">
        <v>56</v>
      </c>
      <c r="O68" s="192" t="s">
        <v>58</v>
      </c>
    </row>
    <row r="69" spans="1:15" s="203" customFormat="1" ht="45">
      <c r="A69" s="192">
        <v>48</v>
      </c>
      <c r="B69" s="199" t="s">
        <v>242</v>
      </c>
      <c r="C69" s="204">
        <v>3699120</v>
      </c>
      <c r="D69" s="205" t="s">
        <v>243</v>
      </c>
      <c r="E69" s="198" t="s">
        <v>244</v>
      </c>
      <c r="F69" s="199">
        <v>796</v>
      </c>
      <c r="G69" s="200" t="s">
        <v>46</v>
      </c>
      <c r="H69" s="200">
        <v>100</v>
      </c>
      <c r="I69" s="206">
        <v>60226501000</v>
      </c>
      <c r="J69" s="192" t="s">
        <v>160</v>
      </c>
      <c r="K69" s="202">
        <v>15000</v>
      </c>
      <c r="L69" s="199" t="s">
        <v>245</v>
      </c>
      <c r="M69" s="199" t="s">
        <v>246</v>
      </c>
      <c r="N69" s="192" t="s">
        <v>56</v>
      </c>
      <c r="O69" s="192" t="s">
        <v>58</v>
      </c>
    </row>
    <row r="70" spans="1:15" s="203" customFormat="1" ht="45">
      <c r="A70" s="192">
        <v>49</v>
      </c>
      <c r="B70" s="200" t="s">
        <v>157</v>
      </c>
      <c r="C70" s="207">
        <v>1725530</v>
      </c>
      <c r="D70" s="205" t="s">
        <v>247</v>
      </c>
      <c r="E70" s="198" t="s">
        <v>231</v>
      </c>
      <c r="F70" s="199">
        <v>166</v>
      </c>
      <c r="G70" s="199" t="s">
        <v>41</v>
      </c>
      <c r="H70" s="200">
        <v>110</v>
      </c>
      <c r="I70" s="206">
        <v>60226501000</v>
      </c>
      <c r="J70" s="192" t="s">
        <v>160</v>
      </c>
      <c r="K70" s="202">
        <v>4000</v>
      </c>
      <c r="L70" s="199" t="s">
        <v>248</v>
      </c>
      <c r="M70" s="199" t="s">
        <v>248</v>
      </c>
      <c r="N70" s="192" t="s">
        <v>56</v>
      </c>
      <c r="O70" s="192" t="s">
        <v>58</v>
      </c>
    </row>
    <row r="71" spans="1:15" s="203" customFormat="1" ht="60">
      <c r="A71" s="192">
        <v>50</v>
      </c>
      <c r="B71" s="200" t="s">
        <v>157</v>
      </c>
      <c r="C71" s="207">
        <v>1725360</v>
      </c>
      <c r="D71" s="205" t="s">
        <v>249</v>
      </c>
      <c r="E71" s="198" t="s">
        <v>231</v>
      </c>
      <c r="F71" s="199" t="s">
        <v>54</v>
      </c>
      <c r="G71" s="199" t="s">
        <v>42</v>
      </c>
      <c r="H71" s="200">
        <v>80</v>
      </c>
      <c r="I71" s="206">
        <v>60226501000</v>
      </c>
      <c r="J71" s="192" t="s">
        <v>160</v>
      </c>
      <c r="K71" s="202">
        <v>6160</v>
      </c>
      <c r="L71" s="199" t="s">
        <v>248</v>
      </c>
      <c r="M71" s="199" t="s">
        <v>250</v>
      </c>
      <c r="N71" s="192" t="s">
        <v>56</v>
      </c>
      <c r="O71" s="192" t="s">
        <v>58</v>
      </c>
    </row>
    <row r="72" spans="1:15" s="203" customFormat="1" ht="45">
      <c r="A72" s="192">
        <v>51</v>
      </c>
      <c r="B72" s="199" t="s">
        <v>251</v>
      </c>
      <c r="C72" s="204">
        <v>2411131</v>
      </c>
      <c r="D72" s="205" t="s">
        <v>252</v>
      </c>
      <c r="E72" s="198" t="s">
        <v>231</v>
      </c>
      <c r="F72" s="199">
        <v>166</v>
      </c>
      <c r="G72" s="199" t="s">
        <v>41</v>
      </c>
      <c r="H72" s="200">
        <v>90</v>
      </c>
      <c r="I72" s="206">
        <v>60226501000</v>
      </c>
      <c r="J72" s="192" t="s">
        <v>160</v>
      </c>
      <c r="K72" s="202">
        <v>5800</v>
      </c>
      <c r="L72" s="199" t="s">
        <v>253</v>
      </c>
      <c r="M72" s="199" t="s">
        <v>253</v>
      </c>
      <c r="N72" s="192" t="s">
        <v>56</v>
      </c>
      <c r="O72" s="192" t="s">
        <v>58</v>
      </c>
    </row>
    <row r="73" spans="1:15" s="203" customFormat="1" ht="60">
      <c r="A73" s="192">
        <v>52</v>
      </c>
      <c r="B73" s="192" t="s">
        <v>254</v>
      </c>
      <c r="C73" s="204">
        <v>2320830</v>
      </c>
      <c r="D73" s="205" t="s">
        <v>255</v>
      </c>
      <c r="E73" s="198" t="s">
        <v>231</v>
      </c>
      <c r="F73" s="199">
        <v>166</v>
      </c>
      <c r="G73" s="199" t="s">
        <v>41</v>
      </c>
      <c r="H73" s="200">
        <v>300</v>
      </c>
      <c r="I73" s="206">
        <v>60226501000</v>
      </c>
      <c r="J73" s="192" t="s">
        <v>160</v>
      </c>
      <c r="K73" s="202">
        <v>17700</v>
      </c>
      <c r="L73" s="199" t="s">
        <v>253</v>
      </c>
      <c r="M73" s="199" t="s">
        <v>256</v>
      </c>
      <c r="N73" s="192" t="s">
        <v>56</v>
      </c>
      <c r="O73" s="192" t="s">
        <v>58</v>
      </c>
    </row>
    <row r="74" spans="1:15" s="203" customFormat="1" ht="90">
      <c r="A74" s="192">
        <v>53</v>
      </c>
      <c r="B74" s="192" t="s">
        <v>257</v>
      </c>
      <c r="C74" s="204">
        <v>4110100</v>
      </c>
      <c r="D74" s="205" t="s">
        <v>258</v>
      </c>
      <c r="E74" s="198" t="s">
        <v>259</v>
      </c>
      <c r="F74" s="199" t="s">
        <v>260</v>
      </c>
      <c r="G74" s="199" t="s">
        <v>261</v>
      </c>
      <c r="H74" s="200">
        <v>90</v>
      </c>
      <c r="I74" s="206">
        <v>60226501000</v>
      </c>
      <c r="J74" s="192" t="s">
        <v>160</v>
      </c>
      <c r="K74" s="202">
        <v>12870</v>
      </c>
      <c r="L74" s="199" t="s">
        <v>262</v>
      </c>
      <c r="M74" s="199" t="s">
        <v>263</v>
      </c>
      <c r="N74" s="192" t="s">
        <v>56</v>
      </c>
      <c r="O74" s="144" t="s">
        <v>58</v>
      </c>
    </row>
    <row r="75" spans="1:15" s="203" customFormat="1" ht="90">
      <c r="A75" s="192">
        <v>54</v>
      </c>
      <c r="B75" s="192" t="s">
        <v>264</v>
      </c>
      <c r="C75" s="204">
        <v>6023000</v>
      </c>
      <c r="D75" s="205" t="s">
        <v>265</v>
      </c>
      <c r="E75" s="198" t="s">
        <v>266</v>
      </c>
      <c r="F75" s="199" t="s">
        <v>267</v>
      </c>
      <c r="G75" s="199" t="s">
        <v>268</v>
      </c>
      <c r="H75" s="200">
        <v>16</v>
      </c>
      <c r="I75" s="206">
        <v>60226501000</v>
      </c>
      <c r="J75" s="192" t="s">
        <v>160</v>
      </c>
      <c r="K75" s="202">
        <v>15200</v>
      </c>
      <c r="L75" s="199" t="s">
        <v>262</v>
      </c>
      <c r="M75" s="199" t="s">
        <v>263</v>
      </c>
      <c r="N75" s="192" t="s">
        <v>56</v>
      </c>
      <c r="O75" s="144" t="s">
        <v>58</v>
      </c>
    </row>
    <row r="76" spans="1:15" s="203" customFormat="1" ht="90">
      <c r="A76" s="192">
        <v>55</v>
      </c>
      <c r="B76" s="192" t="s">
        <v>269</v>
      </c>
      <c r="C76" s="204">
        <v>6022000</v>
      </c>
      <c r="D76" s="205" t="s">
        <v>270</v>
      </c>
      <c r="E76" s="198" t="s">
        <v>266</v>
      </c>
      <c r="F76" s="199" t="s">
        <v>271</v>
      </c>
      <c r="G76" s="199" t="s">
        <v>272</v>
      </c>
      <c r="H76" s="200">
        <v>3000</v>
      </c>
      <c r="I76" s="206">
        <v>60226501000</v>
      </c>
      <c r="J76" s="192" t="s">
        <v>160</v>
      </c>
      <c r="K76" s="202">
        <v>30000</v>
      </c>
      <c r="L76" s="199" t="s">
        <v>262</v>
      </c>
      <c r="M76" s="199" t="s">
        <v>263</v>
      </c>
      <c r="N76" s="192" t="s">
        <v>56</v>
      </c>
      <c r="O76" s="144" t="s">
        <v>58</v>
      </c>
    </row>
    <row r="77" spans="1:15" s="191" customFormat="1" ht="60">
      <c r="A77" s="192">
        <v>56</v>
      </c>
      <c r="B77" s="192" t="s">
        <v>273</v>
      </c>
      <c r="C77" s="204">
        <v>3020365</v>
      </c>
      <c r="D77" s="205" t="s">
        <v>274</v>
      </c>
      <c r="E77" s="198" t="s">
        <v>275</v>
      </c>
      <c r="F77" s="143">
        <v>796</v>
      </c>
      <c r="G77" s="144" t="s">
        <v>46</v>
      </c>
      <c r="H77" s="200">
        <v>1</v>
      </c>
      <c r="I77" s="206">
        <v>60226501000</v>
      </c>
      <c r="J77" s="192" t="s">
        <v>160</v>
      </c>
      <c r="K77" s="202">
        <v>500</v>
      </c>
      <c r="L77" s="199" t="s">
        <v>262</v>
      </c>
      <c r="M77" s="199" t="s">
        <v>276</v>
      </c>
      <c r="N77" s="192" t="s">
        <v>56</v>
      </c>
      <c r="O77" s="144" t="s">
        <v>58</v>
      </c>
    </row>
    <row r="78" spans="1:15" s="191" customFormat="1" ht="90">
      <c r="A78" s="192">
        <v>57</v>
      </c>
      <c r="B78" s="192" t="s">
        <v>273</v>
      </c>
      <c r="C78" s="204">
        <v>3020365</v>
      </c>
      <c r="D78" s="205" t="s">
        <v>277</v>
      </c>
      <c r="E78" s="198" t="s">
        <v>278</v>
      </c>
      <c r="F78" s="143">
        <v>796</v>
      </c>
      <c r="G78" s="144" t="s">
        <v>46</v>
      </c>
      <c r="H78" s="200">
        <v>12</v>
      </c>
      <c r="I78" s="206">
        <v>60226501000</v>
      </c>
      <c r="J78" s="192" t="s">
        <v>160</v>
      </c>
      <c r="K78" s="202">
        <v>2880</v>
      </c>
      <c r="L78" s="199" t="s">
        <v>262</v>
      </c>
      <c r="M78" s="199" t="s">
        <v>263</v>
      </c>
      <c r="N78" s="192" t="s">
        <v>56</v>
      </c>
      <c r="O78" s="144" t="s">
        <v>58</v>
      </c>
    </row>
    <row r="79" spans="1:15" s="191" customFormat="1" ht="45">
      <c r="A79" s="192">
        <v>58</v>
      </c>
      <c r="B79" s="192" t="s">
        <v>279</v>
      </c>
      <c r="C79" s="204">
        <v>7425090</v>
      </c>
      <c r="D79" s="205" t="s">
        <v>280</v>
      </c>
      <c r="E79" s="198" t="s">
        <v>281</v>
      </c>
      <c r="F79" s="143">
        <v>796</v>
      </c>
      <c r="G79" s="144" t="s">
        <v>46</v>
      </c>
      <c r="H79" s="200">
        <v>1</v>
      </c>
      <c r="I79" s="206">
        <v>60226501000</v>
      </c>
      <c r="J79" s="192" t="s">
        <v>160</v>
      </c>
      <c r="K79" s="202">
        <v>41829.5</v>
      </c>
      <c r="L79" s="199" t="s">
        <v>227</v>
      </c>
      <c r="M79" s="199" t="s">
        <v>227</v>
      </c>
      <c r="N79" s="192" t="s">
        <v>56</v>
      </c>
      <c r="O79" s="144" t="s">
        <v>58</v>
      </c>
    </row>
    <row r="80" spans="1:15" s="191" customFormat="1" ht="45">
      <c r="A80" s="192">
        <v>59</v>
      </c>
      <c r="B80" s="192" t="s">
        <v>282</v>
      </c>
      <c r="C80" s="204">
        <v>3313144</v>
      </c>
      <c r="D80" s="205" t="s">
        <v>283</v>
      </c>
      <c r="E80" s="198" t="s">
        <v>281</v>
      </c>
      <c r="F80" s="143">
        <v>796</v>
      </c>
      <c r="G80" s="144" t="s">
        <v>46</v>
      </c>
      <c r="H80" s="200">
        <v>7</v>
      </c>
      <c r="I80" s="206">
        <v>60226501000</v>
      </c>
      <c r="J80" s="192" t="s">
        <v>160</v>
      </c>
      <c r="K80" s="202">
        <v>3983</v>
      </c>
      <c r="L80" s="199" t="s">
        <v>227</v>
      </c>
      <c r="M80" s="199" t="s">
        <v>227</v>
      </c>
      <c r="N80" s="192" t="s">
        <v>56</v>
      </c>
      <c r="O80" s="144" t="s">
        <v>58</v>
      </c>
    </row>
    <row r="81" spans="1:15" s="203" customFormat="1" ht="90">
      <c r="A81" s="192">
        <v>60</v>
      </c>
      <c r="B81" s="192" t="s">
        <v>284</v>
      </c>
      <c r="C81" s="204">
        <v>7220022</v>
      </c>
      <c r="D81" s="205" t="s">
        <v>285</v>
      </c>
      <c r="E81" s="198" t="s">
        <v>286</v>
      </c>
      <c r="F81" s="143">
        <v>796</v>
      </c>
      <c r="G81" s="144" t="s">
        <v>46</v>
      </c>
      <c r="H81" s="200">
        <v>3</v>
      </c>
      <c r="I81" s="206">
        <v>60226501000</v>
      </c>
      <c r="J81" s="192" t="s">
        <v>160</v>
      </c>
      <c r="K81" s="202">
        <v>900</v>
      </c>
      <c r="L81" s="199" t="s">
        <v>287</v>
      </c>
      <c r="M81" s="199" t="s">
        <v>263</v>
      </c>
      <c r="N81" s="192" t="s">
        <v>56</v>
      </c>
      <c r="O81" s="144" t="s">
        <v>58</v>
      </c>
    </row>
    <row r="82" spans="1:15" s="191" customFormat="1" ht="90">
      <c r="A82" s="144">
        <v>61</v>
      </c>
      <c r="B82" s="144" t="s">
        <v>53</v>
      </c>
      <c r="C82" s="151">
        <v>8040059</v>
      </c>
      <c r="D82" s="222" t="s">
        <v>288</v>
      </c>
      <c r="E82" s="223" t="s">
        <v>289</v>
      </c>
      <c r="F82" s="143" t="s">
        <v>290</v>
      </c>
      <c r="G82" s="143" t="s">
        <v>291</v>
      </c>
      <c r="H82" s="224">
        <v>1</v>
      </c>
      <c r="I82" s="225">
        <v>60226501000</v>
      </c>
      <c r="J82" s="144" t="s">
        <v>160</v>
      </c>
      <c r="K82" s="145">
        <v>12000</v>
      </c>
      <c r="L82" s="143" t="s">
        <v>292</v>
      </c>
      <c r="M82" s="143" t="s">
        <v>293</v>
      </c>
      <c r="N82" s="144" t="s">
        <v>56</v>
      </c>
      <c r="O82" s="144" t="s">
        <v>58</v>
      </c>
    </row>
    <row r="83" spans="1:15" s="191" customFormat="1" ht="15">
      <c r="A83" s="969" t="s">
        <v>294</v>
      </c>
      <c r="B83" s="970"/>
      <c r="C83" s="971"/>
      <c r="D83" s="222"/>
      <c r="E83" s="223"/>
      <c r="F83" s="143"/>
      <c r="G83" s="144"/>
      <c r="H83" s="224"/>
      <c r="I83" s="225"/>
      <c r="J83" s="144"/>
      <c r="K83" s="792">
        <f>SUM(K22:K82)</f>
        <v>1172632.3999999999</v>
      </c>
      <c r="L83" s="143"/>
      <c r="M83" s="143"/>
      <c r="N83" s="144"/>
      <c r="O83" s="144"/>
    </row>
    <row r="84" spans="1:15" s="191" customFormat="1" ht="15">
      <c r="A84" s="1011" t="s">
        <v>29</v>
      </c>
      <c r="B84" s="1012"/>
      <c r="C84" s="1012"/>
      <c r="D84" s="1012"/>
      <c r="E84" s="1012"/>
      <c r="F84" s="1012"/>
      <c r="G84" s="1012"/>
      <c r="H84" s="1012"/>
      <c r="I84" s="1012"/>
      <c r="J84" s="1012"/>
      <c r="K84" s="1012"/>
      <c r="L84" s="1012"/>
      <c r="M84" s="1012"/>
      <c r="N84" s="1012"/>
      <c r="O84" s="1012"/>
    </row>
    <row r="85" spans="1:15" s="208" customFormat="1" ht="60">
      <c r="A85" s="192">
        <v>62</v>
      </c>
      <c r="B85" s="144" t="s">
        <v>233</v>
      </c>
      <c r="C85" s="144">
        <v>2714000</v>
      </c>
      <c r="D85" s="149" t="s">
        <v>295</v>
      </c>
      <c r="E85" s="144" t="s">
        <v>296</v>
      </c>
      <c r="F85" s="143">
        <v>166</v>
      </c>
      <c r="G85" s="139" t="s">
        <v>41</v>
      </c>
      <c r="H85" s="139">
        <v>10.5</v>
      </c>
      <c r="I85" s="206">
        <v>60226501000</v>
      </c>
      <c r="J85" s="144" t="s">
        <v>160</v>
      </c>
      <c r="K85" s="145">
        <v>1200</v>
      </c>
      <c r="L85" s="143" t="s">
        <v>297</v>
      </c>
      <c r="M85" s="143" t="s">
        <v>297</v>
      </c>
      <c r="N85" s="144" t="s">
        <v>56</v>
      </c>
      <c r="O85" s="144" t="s">
        <v>58</v>
      </c>
    </row>
    <row r="86" spans="1:15" s="208" customFormat="1" ht="60">
      <c r="A86" s="192">
        <v>63</v>
      </c>
      <c r="B86" s="144" t="s">
        <v>224</v>
      </c>
      <c r="C86" s="144">
        <v>3120000</v>
      </c>
      <c r="D86" s="194" t="s">
        <v>298</v>
      </c>
      <c r="E86" s="142" t="s">
        <v>299</v>
      </c>
      <c r="F86" s="143">
        <v>796</v>
      </c>
      <c r="G86" s="144" t="s">
        <v>46</v>
      </c>
      <c r="H86" s="144">
        <v>18</v>
      </c>
      <c r="I86" s="206">
        <v>60226501000</v>
      </c>
      <c r="J86" s="144" t="s">
        <v>160</v>
      </c>
      <c r="K86" s="144">
        <v>5600</v>
      </c>
      <c r="L86" s="143" t="s">
        <v>297</v>
      </c>
      <c r="M86" s="143" t="s">
        <v>297</v>
      </c>
      <c r="N86" s="144" t="s">
        <v>56</v>
      </c>
      <c r="O86" s="144" t="s">
        <v>58</v>
      </c>
    </row>
    <row r="87" spans="1:15" s="210" customFormat="1" ht="60">
      <c r="A87" s="192">
        <v>64</v>
      </c>
      <c r="B87" s="192" t="s">
        <v>300</v>
      </c>
      <c r="C87" s="192">
        <v>3132102</v>
      </c>
      <c r="D87" s="206" t="s">
        <v>301</v>
      </c>
      <c r="E87" s="192" t="s">
        <v>302</v>
      </c>
      <c r="F87" s="199" t="s">
        <v>54</v>
      </c>
      <c r="G87" s="199" t="s">
        <v>42</v>
      </c>
      <c r="H87" s="209">
        <v>592</v>
      </c>
      <c r="I87" s="206">
        <v>60226501000</v>
      </c>
      <c r="J87" s="192" t="s">
        <v>160</v>
      </c>
      <c r="K87" s="192">
        <v>59200</v>
      </c>
      <c r="L87" s="192" t="s">
        <v>303</v>
      </c>
      <c r="M87" s="199" t="s">
        <v>297</v>
      </c>
      <c r="N87" s="192" t="s">
        <v>56</v>
      </c>
      <c r="O87" s="192" t="s">
        <v>58</v>
      </c>
    </row>
    <row r="88" spans="1:15" s="211" customFormat="1" ht="60">
      <c r="A88" s="192">
        <v>65</v>
      </c>
      <c r="B88" s="192" t="s">
        <v>300</v>
      </c>
      <c r="C88" s="192">
        <v>3132102</v>
      </c>
      <c r="D88" s="206" t="s">
        <v>304</v>
      </c>
      <c r="E88" s="192" t="s">
        <v>302</v>
      </c>
      <c r="F88" s="199" t="s">
        <v>54</v>
      </c>
      <c r="G88" s="199" t="s">
        <v>42</v>
      </c>
      <c r="H88" s="209">
        <v>240</v>
      </c>
      <c r="I88" s="206">
        <v>60226501000</v>
      </c>
      <c r="J88" s="192" t="s">
        <v>160</v>
      </c>
      <c r="K88" s="192">
        <v>7680</v>
      </c>
      <c r="L88" s="192" t="s">
        <v>303</v>
      </c>
      <c r="M88" s="199" t="s">
        <v>297</v>
      </c>
      <c r="N88" s="192" t="s">
        <v>56</v>
      </c>
      <c r="O88" s="192" t="s">
        <v>58</v>
      </c>
    </row>
    <row r="89" spans="1:15" s="203" customFormat="1" ht="60">
      <c r="A89" s="192">
        <v>66</v>
      </c>
      <c r="B89" s="144" t="s">
        <v>305</v>
      </c>
      <c r="C89" s="144">
        <v>9460000</v>
      </c>
      <c r="D89" s="149" t="s">
        <v>306</v>
      </c>
      <c r="E89" s="144" t="s">
        <v>307</v>
      </c>
      <c r="F89" s="143">
        <v>796</v>
      </c>
      <c r="G89" s="144" t="s">
        <v>46</v>
      </c>
      <c r="H89" s="146">
        <v>1</v>
      </c>
      <c r="I89" s="206">
        <v>60226501000</v>
      </c>
      <c r="J89" s="144" t="s">
        <v>160</v>
      </c>
      <c r="K89" s="144">
        <v>1383490.68</v>
      </c>
      <c r="L89" s="144" t="s">
        <v>308</v>
      </c>
      <c r="M89" s="144" t="s">
        <v>309</v>
      </c>
      <c r="N89" s="144" t="s">
        <v>56</v>
      </c>
      <c r="O89" s="144" t="s">
        <v>58</v>
      </c>
    </row>
    <row r="90" spans="1:15" s="203" customFormat="1" ht="45">
      <c r="A90" s="192">
        <v>67</v>
      </c>
      <c r="B90" s="199" t="s">
        <v>310</v>
      </c>
      <c r="C90" s="204">
        <v>2424714</v>
      </c>
      <c r="D90" s="205" t="s">
        <v>311</v>
      </c>
      <c r="E90" s="198" t="s">
        <v>312</v>
      </c>
      <c r="F90" s="199">
        <v>796</v>
      </c>
      <c r="G90" s="192" t="s">
        <v>46</v>
      </c>
      <c r="H90" s="209">
        <v>17</v>
      </c>
      <c r="I90" s="206">
        <v>60226501000</v>
      </c>
      <c r="J90" s="192" t="s">
        <v>160</v>
      </c>
      <c r="K90" s="192">
        <v>52098.67</v>
      </c>
      <c r="L90" s="212">
        <v>41426</v>
      </c>
      <c r="M90" s="192" t="s">
        <v>313</v>
      </c>
      <c r="N90" s="192" t="s">
        <v>56</v>
      </c>
      <c r="O90" s="192" t="s">
        <v>58</v>
      </c>
    </row>
    <row r="91" spans="1:15" s="203" customFormat="1" ht="75">
      <c r="A91" s="192">
        <v>68</v>
      </c>
      <c r="B91" s="199" t="s">
        <v>310</v>
      </c>
      <c r="C91" s="204">
        <v>2424714</v>
      </c>
      <c r="D91" s="205" t="s">
        <v>314</v>
      </c>
      <c r="E91" s="198" t="s">
        <v>312</v>
      </c>
      <c r="F91" s="199">
        <v>166</v>
      </c>
      <c r="G91" s="200" t="s">
        <v>41</v>
      </c>
      <c r="H91" s="200">
        <v>163.9</v>
      </c>
      <c r="I91" s="206">
        <v>60226501000</v>
      </c>
      <c r="J91" s="192" t="s">
        <v>160</v>
      </c>
      <c r="K91" s="202">
        <v>17755</v>
      </c>
      <c r="L91" s="199" t="s">
        <v>297</v>
      </c>
      <c r="M91" s="199" t="s">
        <v>315</v>
      </c>
      <c r="N91" s="192" t="s">
        <v>56</v>
      </c>
      <c r="O91" s="144" t="s">
        <v>58</v>
      </c>
    </row>
    <row r="92" spans="1:15" s="210" customFormat="1" ht="45">
      <c r="A92" s="192">
        <v>69</v>
      </c>
      <c r="B92" s="199" t="s">
        <v>310</v>
      </c>
      <c r="C92" s="204">
        <v>2944201</v>
      </c>
      <c r="D92" s="205" t="s">
        <v>316</v>
      </c>
      <c r="E92" s="198" t="s">
        <v>312</v>
      </c>
      <c r="F92" s="143">
        <v>796</v>
      </c>
      <c r="G92" s="144" t="s">
        <v>46</v>
      </c>
      <c r="H92" s="200">
        <v>12</v>
      </c>
      <c r="I92" s="206">
        <v>60226501000</v>
      </c>
      <c r="J92" s="192" t="s">
        <v>160</v>
      </c>
      <c r="K92" s="202">
        <v>12441</v>
      </c>
      <c r="L92" s="199" t="s">
        <v>297</v>
      </c>
      <c r="M92" s="199" t="s">
        <v>315</v>
      </c>
      <c r="N92" s="192" t="s">
        <v>56</v>
      </c>
      <c r="O92" s="144" t="s">
        <v>58</v>
      </c>
    </row>
    <row r="93" spans="1:15" s="210" customFormat="1" ht="75">
      <c r="A93" s="192">
        <v>70</v>
      </c>
      <c r="B93" s="192" t="s">
        <v>317</v>
      </c>
      <c r="C93" s="192">
        <v>2211354</v>
      </c>
      <c r="D93" s="206" t="s">
        <v>318</v>
      </c>
      <c r="E93" s="198" t="s">
        <v>312</v>
      </c>
      <c r="F93" s="199">
        <v>796</v>
      </c>
      <c r="G93" s="192" t="s">
        <v>46</v>
      </c>
      <c r="H93" s="209">
        <v>253</v>
      </c>
      <c r="I93" s="206">
        <v>60226501000</v>
      </c>
      <c r="J93" s="192" t="s">
        <v>160</v>
      </c>
      <c r="K93" s="192">
        <v>6104</v>
      </c>
      <c r="L93" s="199" t="s">
        <v>297</v>
      </c>
      <c r="M93" s="199" t="s">
        <v>315</v>
      </c>
      <c r="N93" s="192" t="s">
        <v>56</v>
      </c>
      <c r="O93" s="144" t="s">
        <v>58</v>
      </c>
    </row>
    <row r="94" spans="1:15" s="210" customFormat="1" ht="45">
      <c r="A94" s="192">
        <v>71</v>
      </c>
      <c r="B94" s="192" t="s">
        <v>319</v>
      </c>
      <c r="C94" s="192">
        <v>3697495</v>
      </c>
      <c r="D94" s="206" t="s">
        <v>320</v>
      </c>
      <c r="E94" s="192" t="s">
        <v>226</v>
      </c>
      <c r="F94" s="199">
        <v>796</v>
      </c>
      <c r="G94" s="192" t="s">
        <v>46</v>
      </c>
      <c r="H94" s="209">
        <v>1</v>
      </c>
      <c r="I94" s="206">
        <v>60226501000</v>
      </c>
      <c r="J94" s="192" t="s">
        <v>160</v>
      </c>
      <c r="K94" s="192">
        <v>7844</v>
      </c>
      <c r="L94" s="199" t="s">
        <v>321</v>
      </c>
      <c r="M94" s="199" t="s">
        <v>321</v>
      </c>
      <c r="N94" s="192" t="s">
        <v>56</v>
      </c>
      <c r="O94" s="192" t="s">
        <v>58</v>
      </c>
    </row>
    <row r="95" spans="1:15" s="210" customFormat="1" ht="45">
      <c r="A95" s="192">
        <v>72</v>
      </c>
      <c r="B95" s="199" t="s">
        <v>242</v>
      </c>
      <c r="C95" s="204">
        <v>3699120</v>
      </c>
      <c r="D95" s="205" t="s">
        <v>322</v>
      </c>
      <c r="E95" s="198" t="s">
        <v>244</v>
      </c>
      <c r="F95" s="199">
        <v>796</v>
      </c>
      <c r="G95" s="200" t="s">
        <v>46</v>
      </c>
      <c r="H95" s="200">
        <v>100</v>
      </c>
      <c r="I95" s="206">
        <v>60226501000</v>
      </c>
      <c r="J95" s="192" t="s">
        <v>160</v>
      </c>
      <c r="K95" s="202">
        <v>15000</v>
      </c>
      <c r="L95" s="199" t="s">
        <v>323</v>
      </c>
      <c r="M95" s="199" t="s">
        <v>324</v>
      </c>
      <c r="N95" s="192" t="s">
        <v>56</v>
      </c>
      <c r="O95" s="192" t="s">
        <v>58</v>
      </c>
    </row>
    <row r="96" spans="1:15" s="210" customFormat="1" ht="30">
      <c r="A96" s="192">
        <v>73</v>
      </c>
      <c r="B96" s="192" t="s">
        <v>228</v>
      </c>
      <c r="C96" s="204">
        <v>2930429</v>
      </c>
      <c r="D96" s="205" t="s">
        <v>325</v>
      </c>
      <c r="E96" s="198" t="s">
        <v>226</v>
      </c>
      <c r="F96" s="199">
        <v>796</v>
      </c>
      <c r="G96" s="200" t="s">
        <v>46</v>
      </c>
      <c r="H96" s="200">
        <v>276</v>
      </c>
      <c r="I96" s="206">
        <v>60226501000</v>
      </c>
      <c r="J96" s="192" t="s">
        <v>160</v>
      </c>
      <c r="K96" s="202">
        <v>13600</v>
      </c>
      <c r="L96" s="199" t="s">
        <v>326</v>
      </c>
      <c r="M96" s="199" t="s">
        <v>326</v>
      </c>
      <c r="N96" s="192" t="s">
        <v>56</v>
      </c>
      <c r="O96" s="192" t="s">
        <v>58</v>
      </c>
    </row>
    <row r="97" spans="1:255" s="210" customFormat="1" ht="45">
      <c r="A97" s="192">
        <v>74</v>
      </c>
      <c r="B97" s="199" t="s">
        <v>224</v>
      </c>
      <c r="C97" s="204">
        <v>3312040</v>
      </c>
      <c r="D97" s="205" t="s">
        <v>327</v>
      </c>
      <c r="E97" s="198" t="s">
        <v>226</v>
      </c>
      <c r="F97" s="199">
        <v>796</v>
      </c>
      <c r="G97" s="200" t="s">
        <v>46</v>
      </c>
      <c r="H97" s="200">
        <v>275</v>
      </c>
      <c r="I97" s="206">
        <v>60226501000</v>
      </c>
      <c r="J97" s="192" t="s">
        <v>160</v>
      </c>
      <c r="K97" s="202">
        <v>21080</v>
      </c>
      <c r="L97" s="199" t="s">
        <v>328</v>
      </c>
      <c r="M97" s="199" t="s">
        <v>315</v>
      </c>
      <c r="N97" s="192" t="s">
        <v>56</v>
      </c>
      <c r="O97" s="192" t="s">
        <v>58</v>
      </c>
    </row>
    <row r="98" spans="1:255" s="210" customFormat="1" ht="165">
      <c r="A98" s="192">
        <v>75</v>
      </c>
      <c r="B98" s="199" t="s">
        <v>224</v>
      </c>
      <c r="C98" s="204">
        <v>3150250</v>
      </c>
      <c r="D98" s="205" t="s">
        <v>329</v>
      </c>
      <c r="E98" s="198" t="s">
        <v>231</v>
      </c>
      <c r="F98" s="199">
        <v>796</v>
      </c>
      <c r="G98" s="200" t="s">
        <v>46</v>
      </c>
      <c r="H98" s="200">
        <v>20</v>
      </c>
      <c r="I98" s="206">
        <v>60226501000</v>
      </c>
      <c r="J98" s="192" t="s">
        <v>160</v>
      </c>
      <c r="K98" s="202">
        <v>1200</v>
      </c>
      <c r="L98" s="199" t="s">
        <v>330</v>
      </c>
      <c r="M98" s="199" t="s">
        <v>331</v>
      </c>
      <c r="N98" s="192" t="s">
        <v>56</v>
      </c>
      <c r="O98" s="192" t="s">
        <v>58</v>
      </c>
    </row>
    <row r="99" spans="1:255" s="210" customFormat="1" ht="45">
      <c r="A99" s="192">
        <v>76</v>
      </c>
      <c r="B99" s="199" t="s">
        <v>242</v>
      </c>
      <c r="C99" s="204">
        <v>2101030</v>
      </c>
      <c r="D99" s="205" t="s">
        <v>332</v>
      </c>
      <c r="E99" s="198" t="s">
        <v>231</v>
      </c>
      <c r="F99" s="199" t="s">
        <v>333</v>
      </c>
      <c r="G99" s="200" t="s">
        <v>334</v>
      </c>
      <c r="H99" s="200">
        <v>30</v>
      </c>
      <c r="I99" s="206">
        <v>60226501000</v>
      </c>
      <c r="J99" s="192" t="s">
        <v>160</v>
      </c>
      <c r="K99" s="202">
        <v>2400</v>
      </c>
      <c r="L99" s="199" t="s">
        <v>335</v>
      </c>
      <c r="M99" s="199" t="s">
        <v>297</v>
      </c>
      <c r="N99" s="192" t="s">
        <v>56</v>
      </c>
      <c r="O99" s="192" t="s">
        <v>58</v>
      </c>
    </row>
    <row r="100" spans="1:255" s="210" customFormat="1" ht="45">
      <c r="A100" s="192">
        <v>77</v>
      </c>
      <c r="B100" s="199" t="s">
        <v>224</v>
      </c>
      <c r="C100" s="204">
        <v>3150106</v>
      </c>
      <c r="D100" s="205" t="s">
        <v>336</v>
      </c>
      <c r="E100" s="198" t="s">
        <v>231</v>
      </c>
      <c r="F100" s="199">
        <v>796</v>
      </c>
      <c r="G100" s="200" t="s">
        <v>46</v>
      </c>
      <c r="H100" s="200">
        <v>610</v>
      </c>
      <c r="I100" s="206">
        <v>60226501000</v>
      </c>
      <c r="J100" s="192" t="s">
        <v>160</v>
      </c>
      <c r="K100" s="202">
        <v>22000</v>
      </c>
      <c r="L100" s="199" t="s">
        <v>337</v>
      </c>
      <c r="M100" s="199" t="s">
        <v>338</v>
      </c>
      <c r="N100" s="192" t="s">
        <v>56</v>
      </c>
      <c r="O100" s="192" t="s">
        <v>58</v>
      </c>
    </row>
    <row r="101" spans="1:255" s="210" customFormat="1" ht="60">
      <c r="A101" s="192">
        <v>78</v>
      </c>
      <c r="B101" s="192" t="s">
        <v>254</v>
      </c>
      <c r="C101" s="204">
        <v>2320830</v>
      </c>
      <c r="D101" s="205" t="s">
        <v>339</v>
      </c>
      <c r="E101" s="198" t="s">
        <v>231</v>
      </c>
      <c r="F101" s="199">
        <v>166</v>
      </c>
      <c r="G101" s="199" t="s">
        <v>41</v>
      </c>
      <c r="H101" s="200">
        <v>210</v>
      </c>
      <c r="I101" s="206">
        <v>60226501000</v>
      </c>
      <c r="J101" s="192" t="s">
        <v>160</v>
      </c>
      <c r="K101" s="202">
        <v>11500</v>
      </c>
      <c r="L101" s="199" t="s">
        <v>340</v>
      </c>
      <c r="M101" s="199" t="s">
        <v>341</v>
      </c>
      <c r="N101" s="192" t="s">
        <v>56</v>
      </c>
      <c r="O101" s="192" t="s">
        <v>58</v>
      </c>
      <c r="P101" s="211"/>
    </row>
    <row r="102" spans="1:255" s="227" customFormat="1" ht="75">
      <c r="A102" s="144">
        <v>79</v>
      </c>
      <c r="B102" s="144" t="s">
        <v>264</v>
      </c>
      <c r="C102" s="151">
        <v>6023000</v>
      </c>
      <c r="D102" s="222" t="s">
        <v>342</v>
      </c>
      <c r="E102" s="223" t="s">
        <v>266</v>
      </c>
      <c r="F102" s="143" t="s">
        <v>267</v>
      </c>
      <c r="G102" s="143" t="s">
        <v>268</v>
      </c>
      <c r="H102" s="224">
        <v>32</v>
      </c>
      <c r="I102" s="225">
        <v>60226501000</v>
      </c>
      <c r="J102" s="144" t="s">
        <v>160</v>
      </c>
      <c r="K102" s="145">
        <v>15200</v>
      </c>
      <c r="L102" s="143" t="s">
        <v>343</v>
      </c>
      <c r="M102" s="143" t="s">
        <v>344</v>
      </c>
      <c r="N102" s="144" t="s">
        <v>56</v>
      </c>
      <c r="O102" s="144" t="s">
        <v>58</v>
      </c>
      <c r="P102" s="226"/>
    </row>
    <row r="103" spans="1:255" s="122" customFormat="1" ht="75">
      <c r="A103" s="192">
        <v>80</v>
      </c>
      <c r="B103" s="192" t="s">
        <v>269</v>
      </c>
      <c r="C103" s="204">
        <v>6022000</v>
      </c>
      <c r="D103" s="205" t="s">
        <v>345</v>
      </c>
      <c r="E103" s="198" t="s">
        <v>266</v>
      </c>
      <c r="F103" s="199" t="s">
        <v>271</v>
      </c>
      <c r="G103" s="199" t="s">
        <v>272</v>
      </c>
      <c r="H103" s="200">
        <v>3000</v>
      </c>
      <c r="I103" s="206">
        <v>60226501000</v>
      </c>
      <c r="J103" s="192" t="s">
        <v>160</v>
      </c>
      <c r="K103" s="202">
        <v>30000</v>
      </c>
      <c r="L103" s="199" t="s">
        <v>343</v>
      </c>
      <c r="M103" s="199" t="s">
        <v>344</v>
      </c>
      <c r="N103" s="192" t="s">
        <v>56</v>
      </c>
      <c r="O103" s="144" t="s">
        <v>58</v>
      </c>
      <c r="P103" s="213"/>
    </row>
    <row r="104" spans="1:255" s="214" customFormat="1" ht="60">
      <c r="A104" s="192">
        <v>81</v>
      </c>
      <c r="B104" s="192" t="s">
        <v>273</v>
      </c>
      <c r="C104" s="204">
        <v>3020365</v>
      </c>
      <c r="D104" s="205" t="s">
        <v>346</v>
      </c>
      <c r="E104" s="198" t="s">
        <v>275</v>
      </c>
      <c r="F104" s="143">
        <v>796</v>
      </c>
      <c r="G104" s="144" t="s">
        <v>46</v>
      </c>
      <c r="H104" s="200">
        <v>4</v>
      </c>
      <c r="I104" s="206">
        <v>60226501000</v>
      </c>
      <c r="J104" s="192" t="s">
        <v>160</v>
      </c>
      <c r="K104" s="202">
        <v>7800</v>
      </c>
      <c r="L104" s="199" t="s">
        <v>326</v>
      </c>
      <c r="M104" s="199" t="s">
        <v>326</v>
      </c>
      <c r="N104" s="192" t="s">
        <v>56</v>
      </c>
      <c r="O104" s="144" t="s">
        <v>58</v>
      </c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213"/>
      <c r="AG104" s="213"/>
      <c r="AH104" s="213"/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3"/>
      <c r="AZ104" s="213"/>
      <c r="BA104" s="213"/>
      <c r="BB104" s="213"/>
      <c r="BC104" s="213"/>
      <c r="BD104" s="213"/>
      <c r="BE104" s="213"/>
      <c r="BF104" s="213"/>
      <c r="BG104" s="213"/>
      <c r="BH104" s="213"/>
      <c r="BI104" s="213"/>
      <c r="BJ104" s="213"/>
      <c r="BK104" s="213"/>
      <c r="BL104" s="213"/>
      <c r="BM104" s="213"/>
      <c r="BN104" s="213"/>
      <c r="BO104" s="213"/>
      <c r="BP104" s="213"/>
      <c r="BQ104" s="213"/>
      <c r="BR104" s="213"/>
      <c r="BS104" s="213"/>
      <c r="BT104" s="213"/>
      <c r="BU104" s="213"/>
      <c r="BV104" s="213"/>
      <c r="BW104" s="213"/>
      <c r="BX104" s="213"/>
      <c r="BY104" s="213"/>
      <c r="BZ104" s="213"/>
      <c r="CA104" s="213"/>
      <c r="CB104" s="213"/>
      <c r="CC104" s="213"/>
      <c r="CD104" s="213"/>
      <c r="CE104" s="213"/>
      <c r="CF104" s="213"/>
      <c r="CG104" s="213"/>
      <c r="CH104" s="213"/>
      <c r="CI104" s="213"/>
      <c r="CJ104" s="213"/>
      <c r="CK104" s="213"/>
      <c r="CL104" s="213"/>
      <c r="CM104" s="213"/>
      <c r="CN104" s="213"/>
      <c r="CO104" s="213"/>
      <c r="CP104" s="213"/>
      <c r="CQ104" s="213"/>
      <c r="CR104" s="213"/>
      <c r="CS104" s="213"/>
      <c r="CT104" s="213"/>
      <c r="CU104" s="213"/>
      <c r="CV104" s="213"/>
      <c r="CW104" s="213"/>
      <c r="CX104" s="213"/>
      <c r="CY104" s="213"/>
      <c r="CZ104" s="213"/>
      <c r="DA104" s="213"/>
      <c r="DB104" s="213"/>
      <c r="DC104" s="213"/>
      <c r="DD104" s="213"/>
      <c r="DE104" s="213"/>
      <c r="DF104" s="213"/>
      <c r="DG104" s="213"/>
      <c r="DH104" s="213"/>
      <c r="DI104" s="213"/>
      <c r="DJ104" s="213"/>
      <c r="DK104" s="213"/>
      <c r="DL104" s="213"/>
      <c r="DM104" s="213"/>
      <c r="DN104" s="213"/>
      <c r="DO104" s="213"/>
      <c r="DP104" s="213"/>
      <c r="DQ104" s="213"/>
      <c r="DR104" s="213"/>
      <c r="DS104" s="213"/>
      <c r="DT104" s="213"/>
      <c r="DU104" s="213"/>
      <c r="DV104" s="213"/>
      <c r="DW104" s="213"/>
      <c r="DX104" s="213"/>
      <c r="DY104" s="213"/>
      <c r="DZ104" s="213"/>
      <c r="EA104" s="213"/>
      <c r="EB104" s="213"/>
      <c r="EC104" s="213"/>
      <c r="ED104" s="213"/>
      <c r="EE104" s="213"/>
      <c r="EF104" s="213"/>
      <c r="EG104" s="213"/>
      <c r="EH104" s="213"/>
      <c r="EI104" s="213"/>
      <c r="EJ104" s="213"/>
      <c r="EK104" s="213"/>
      <c r="EL104" s="213"/>
      <c r="EM104" s="213"/>
      <c r="EN104" s="213"/>
      <c r="EO104" s="213"/>
      <c r="EP104" s="213"/>
      <c r="EQ104" s="213"/>
      <c r="ER104" s="213"/>
      <c r="ES104" s="213"/>
      <c r="ET104" s="213"/>
      <c r="EU104" s="213"/>
      <c r="EV104" s="213"/>
      <c r="EW104" s="213"/>
      <c r="EX104" s="213"/>
      <c r="EY104" s="213"/>
      <c r="EZ104" s="213"/>
      <c r="FA104" s="213"/>
      <c r="FB104" s="213"/>
      <c r="FC104" s="213"/>
      <c r="FD104" s="213"/>
      <c r="FE104" s="213"/>
      <c r="FF104" s="213"/>
      <c r="FG104" s="213"/>
      <c r="FH104" s="213"/>
      <c r="FI104" s="213"/>
      <c r="FJ104" s="213"/>
      <c r="FK104" s="213"/>
      <c r="FL104" s="213"/>
      <c r="FM104" s="213"/>
      <c r="FN104" s="213"/>
      <c r="FO104" s="213"/>
      <c r="FP104" s="213"/>
      <c r="FQ104" s="213"/>
      <c r="FR104" s="213"/>
      <c r="FS104" s="213"/>
      <c r="FT104" s="213"/>
      <c r="FU104" s="213"/>
      <c r="FV104" s="213"/>
      <c r="FW104" s="213"/>
      <c r="FX104" s="213"/>
      <c r="FY104" s="213"/>
      <c r="FZ104" s="213"/>
      <c r="GA104" s="213"/>
      <c r="GB104" s="213"/>
      <c r="GC104" s="213"/>
      <c r="GD104" s="213"/>
      <c r="GE104" s="213"/>
      <c r="GF104" s="213"/>
      <c r="GG104" s="213"/>
      <c r="GH104" s="213"/>
      <c r="GI104" s="213"/>
      <c r="GJ104" s="213"/>
      <c r="GK104" s="213"/>
      <c r="GL104" s="213"/>
      <c r="GM104" s="213"/>
      <c r="GN104" s="213"/>
      <c r="GO104" s="213"/>
      <c r="GP104" s="213"/>
      <c r="GQ104" s="213"/>
      <c r="GR104" s="213"/>
      <c r="GS104" s="213"/>
      <c r="GT104" s="213"/>
      <c r="GU104" s="213"/>
      <c r="GV104" s="213"/>
      <c r="GW104" s="213"/>
      <c r="GX104" s="213"/>
      <c r="GY104" s="213"/>
      <c r="GZ104" s="213"/>
      <c r="HA104" s="213"/>
      <c r="HB104" s="213"/>
      <c r="HC104" s="213"/>
      <c r="HD104" s="213"/>
      <c r="HE104" s="213"/>
      <c r="HF104" s="213"/>
      <c r="HG104" s="213"/>
      <c r="HH104" s="213"/>
      <c r="HI104" s="213"/>
      <c r="HJ104" s="213"/>
      <c r="HK104" s="213"/>
      <c r="HL104" s="213"/>
      <c r="HM104" s="213"/>
      <c r="HN104" s="213"/>
      <c r="HO104" s="213"/>
      <c r="HP104" s="213"/>
      <c r="HQ104" s="213"/>
      <c r="HR104" s="213"/>
      <c r="HS104" s="213"/>
      <c r="HT104" s="213"/>
      <c r="HU104" s="213"/>
      <c r="HV104" s="213"/>
      <c r="HW104" s="213"/>
      <c r="HX104" s="213"/>
      <c r="HY104" s="213"/>
      <c r="HZ104" s="213"/>
      <c r="IA104" s="213"/>
      <c r="IB104" s="213"/>
      <c r="IC104" s="213"/>
      <c r="ID104" s="213"/>
      <c r="IE104" s="213"/>
      <c r="IF104" s="213"/>
      <c r="IG104" s="213"/>
      <c r="IH104" s="213"/>
      <c r="II104" s="213"/>
      <c r="IJ104" s="213"/>
      <c r="IK104" s="213"/>
      <c r="IL104" s="213"/>
      <c r="IM104" s="213"/>
      <c r="IN104" s="213"/>
      <c r="IO104" s="213"/>
      <c r="IP104" s="213"/>
      <c r="IQ104" s="213"/>
      <c r="IR104" s="213"/>
      <c r="IS104" s="213"/>
      <c r="IT104" s="213"/>
      <c r="IU104" s="213"/>
    </row>
    <row r="105" spans="1:255" s="214" customFormat="1" ht="75">
      <c r="A105" s="192">
        <v>82</v>
      </c>
      <c r="B105" s="192" t="s">
        <v>257</v>
      </c>
      <c r="C105" s="204">
        <v>4110100</v>
      </c>
      <c r="D105" s="205" t="s">
        <v>347</v>
      </c>
      <c r="E105" s="198" t="s">
        <v>259</v>
      </c>
      <c r="F105" s="199" t="s">
        <v>260</v>
      </c>
      <c r="G105" s="199" t="s">
        <v>261</v>
      </c>
      <c r="H105" s="200">
        <v>90</v>
      </c>
      <c r="I105" s="206">
        <v>60226501000</v>
      </c>
      <c r="J105" s="192" t="s">
        <v>160</v>
      </c>
      <c r="K105" s="202">
        <v>12870</v>
      </c>
      <c r="L105" s="199" t="s">
        <v>348</v>
      </c>
      <c r="M105" s="199" t="s">
        <v>349</v>
      </c>
      <c r="N105" s="192" t="s">
        <v>56</v>
      </c>
      <c r="O105" s="144" t="s">
        <v>58</v>
      </c>
      <c r="P105" s="213"/>
      <c r="Q105" s="215"/>
      <c r="R105" s="215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5"/>
      <c r="AG105" s="215"/>
      <c r="AH105" s="215"/>
      <c r="AI105" s="215"/>
      <c r="AJ105" s="215"/>
      <c r="AK105" s="215"/>
      <c r="AL105" s="215"/>
      <c r="AM105" s="215"/>
      <c r="AN105" s="215"/>
      <c r="AO105" s="215"/>
      <c r="AP105" s="215"/>
      <c r="AQ105" s="215"/>
      <c r="AR105" s="215"/>
      <c r="AS105" s="215"/>
      <c r="AT105" s="215"/>
      <c r="AU105" s="215"/>
      <c r="AV105" s="215"/>
      <c r="AW105" s="215"/>
      <c r="AX105" s="215"/>
      <c r="AY105" s="215"/>
      <c r="AZ105" s="215"/>
      <c r="BA105" s="215"/>
      <c r="BB105" s="215"/>
      <c r="BC105" s="215"/>
      <c r="BD105" s="215"/>
      <c r="BE105" s="215"/>
      <c r="BF105" s="215"/>
      <c r="BG105" s="215"/>
      <c r="BH105" s="215"/>
      <c r="BI105" s="215"/>
      <c r="BJ105" s="215"/>
      <c r="BK105" s="215"/>
      <c r="BL105" s="215"/>
      <c r="BM105" s="215"/>
      <c r="BN105" s="215"/>
      <c r="BO105" s="215"/>
      <c r="BP105" s="215"/>
      <c r="BQ105" s="215"/>
      <c r="BR105" s="215"/>
      <c r="BS105" s="215"/>
      <c r="BT105" s="215"/>
      <c r="BU105" s="215"/>
      <c r="BV105" s="215"/>
      <c r="BW105" s="215"/>
      <c r="BX105" s="215"/>
      <c r="BY105" s="215"/>
      <c r="BZ105" s="215"/>
      <c r="CA105" s="215"/>
      <c r="CB105" s="215"/>
      <c r="CC105" s="215"/>
      <c r="CD105" s="215"/>
      <c r="CE105" s="215"/>
      <c r="CF105" s="215"/>
      <c r="CG105" s="215"/>
      <c r="CH105" s="215"/>
      <c r="CI105" s="215"/>
      <c r="CJ105" s="215"/>
      <c r="CK105" s="215"/>
      <c r="CL105" s="215"/>
      <c r="CM105" s="215"/>
      <c r="CN105" s="215"/>
      <c r="CO105" s="215"/>
      <c r="CP105" s="215"/>
      <c r="CQ105" s="215"/>
      <c r="CR105" s="215"/>
      <c r="CS105" s="215"/>
      <c r="CT105" s="215"/>
      <c r="CU105" s="215"/>
      <c r="CV105" s="215"/>
      <c r="CW105" s="215"/>
      <c r="CX105" s="215"/>
      <c r="CY105" s="215"/>
      <c r="CZ105" s="215"/>
      <c r="DA105" s="215"/>
      <c r="DB105" s="215"/>
      <c r="DC105" s="215"/>
      <c r="DD105" s="215"/>
      <c r="DE105" s="215"/>
      <c r="DF105" s="215"/>
      <c r="DG105" s="215"/>
      <c r="DH105" s="215"/>
      <c r="DI105" s="215"/>
      <c r="DJ105" s="215"/>
      <c r="DK105" s="215"/>
      <c r="DL105" s="215"/>
      <c r="DM105" s="215"/>
      <c r="DN105" s="215"/>
      <c r="DO105" s="215"/>
      <c r="DP105" s="215"/>
      <c r="DQ105" s="215"/>
      <c r="DR105" s="215"/>
      <c r="DS105" s="215"/>
      <c r="DT105" s="215"/>
      <c r="DU105" s="215"/>
      <c r="DV105" s="215"/>
      <c r="DW105" s="215"/>
      <c r="DX105" s="215"/>
      <c r="DY105" s="215"/>
      <c r="DZ105" s="215"/>
      <c r="EA105" s="215"/>
      <c r="EB105" s="215"/>
      <c r="EC105" s="215"/>
      <c r="ED105" s="215"/>
      <c r="EE105" s="215"/>
      <c r="EF105" s="215"/>
      <c r="EG105" s="215"/>
      <c r="EH105" s="215"/>
      <c r="EI105" s="215"/>
      <c r="EJ105" s="215"/>
      <c r="EK105" s="215"/>
      <c r="EL105" s="215"/>
      <c r="EM105" s="215"/>
      <c r="EN105" s="215"/>
      <c r="EO105" s="215"/>
      <c r="EP105" s="215"/>
      <c r="EQ105" s="215"/>
      <c r="ER105" s="215"/>
      <c r="ES105" s="215"/>
      <c r="ET105" s="215"/>
      <c r="EU105" s="215"/>
      <c r="EV105" s="215"/>
      <c r="EW105" s="215"/>
      <c r="EX105" s="215"/>
      <c r="EY105" s="215"/>
      <c r="EZ105" s="215"/>
      <c r="FA105" s="215"/>
      <c r="FB105" s="215"/>
      <c r="FC105" s="215"/>
      <c r="FD105" s="215"/>
      <c r="FE105" s="215"/>
      <c r="FF105" s="215"/>
      <c r="FG105" s="215"/>
      <c r="FH105" s="215"/>
      <c r="FI105" s="215"/>
      <c r="FJ105" s="215"/>
      <c r="FK105" s="215"/>
      <c r="FL105" s="215"/>
      <c r="FM105" s="215"/>
      <c r="FN105" s="215"/>
      <c r="FO105" s="215"/>
      <c r="FP105" s="215"/>
      <c r="FQ105" s="215"/>
      <c r="FR105" s="215"/>
      <c r="FS105" s="215"/>
      <c r="FT105" s="215"/>
      <c r="FU105" s="215"/>
      <c r="FV105" s="215"/>
      <c r="FW105" s="215"/>
      <c r="FX105" s="215"/>
      <c r="FY105" s="215"/>
      <c r="FZ105" s="215"/>
      <c r="GA105" s="215"/>
      <c r="GB105" s="215"/>
      <c r="GC105" s="215"/>
      <c r="GD105" s="215"/>
      <c r="GE105" s="215"/>
      <c r="GF105" s="215"/>
      <c r="GG105" s="215"/>
      <c r="GH105" s="215"/>
      <c r="GI105" s="215"/>
      <c r="GJ105" s="215"/>
      <c r="GK105" s="215"/>
      <c r="GL105" s="215"/>
      <c r="GM105" s="215"/>
      <c r="GN105" s="215"/>
      <c r="GO105" s="215"/>
      <c r="GP105" s="215"/>
      <c r="GQ105" s="215"/>
      <c r="GR105" s="215"/>
      <c r="GS105" s="215"/>
      <c r="GT105" s="215"/>
      <c r="GU105" s="215"/>
      <c r="GV105" s="215"/>
      <c r="GW105" s="215"/>
      <c r="GX105" s="215"/>
      <c r="GY105" s="215"/>
      <c r="GZ105" s="215"/>
      <c r="HA105" s="215"/>
      <c r="HB105" s="215"/>
      <c r="HC105" s="215"/>
      <c r="HD105" s="215"/>
      <c r="HE105" s="215"/>
      <c r="HF105" s="215"/>
      <c r="HG105" s="215"/>
      <c r="HH105" s="215"/>
      <c r="HI105" s="215"/>
      <c r="HJ105" s="215"/>
      <c r="HK105" s="215"/>
      <c r="HL105" s="215"/>
      <c r="HM105" s="215"/>
      <c r="HN105" s="215"/>
      <c r="HO105" s="215"/>
      <c r="HP105" s="215"/>
      <c r="HQ105" s="215"/>
      <c r="HR105" s="215"/>
      <c r="HS105" s="215"/>
      <c r="HT105" s="215"/>
      <c r="HU105" s="215"/>
      <c r="HV105" s="215"/>
      <c r="HW105" s="215"/>
      <c r="HX105" s="215"/>
      <c r="HY105" s="215"/>
      <c r="HZ105" s="215"/>
      <c r="IA105" s="215"/>
      <c r="IB105" s="215"/>
      <c r="IC105" s="215"/>
      <c r="ID105" s="215"/>
      <c r="IE105" s="215"/>
      <c r="IF105" s="215"/>
      <c r="IG105" s="215"/>
      <c r="IH105" s="215"/>
      <c r="II105" s="215"/>
      <c r="IJ105" s="215"/>
      <c r="IK105" s="215"/>
      <c r="IL105" s="215"/>
      <c r="IM105" s="215"/>
      <c r="IN105" s="215"/>
      <c r="IO105" s="215"/>
      <c r="IP105" s="215"/>
      <c r="IQ105" s="215"/>
      <c r="IR105" s="215"/>
      <c r="IS105" s="215"/>
      <c r="IT105" s="215"/>
      <c r="IU105" s="215"/>
    </row>
    <row r="106" spans="1:255" s="216" customFormat="1" ht="75">
      <c r="A106" s="192">
        <v>83</v>
      </c>
      <c r="B106" s="192" t="s">
        <v>273</v>
      </c>
      <c r="C106" s="204">
        <v>3020365</v>
      </c>
      <c r="D106" s="205" t="s">
        <v>350</v>
      </c>
      <c r="E106" s="198" t="s">
        <v>278</v>
      </c>
      <c r="F106" s="143">
        <v>796</v>
      </c>
      <c r="G106" s="144" t="s">
        <v>46</v>
      </c>
      <c r="H106" s="200">
        <v>12</v>
      </c>
      <c r="I106" s="206">
        <v>60226501000</v>
      </c>
      <c r="J106" s="192" t="s">
        <v>160</v>
      </c>
      <c r="K106" s="202">
        <v>3200</v>
      </c>
      <c r="L106" s="199" t="s">
        <v>351</v>
      </c>
      <c r="M106" s="199" t="s">
        <v>349</v>
      </c>
      <c r="N106" s="192" t="s">
        <v>56</v>
      </c>
      <c r="O106" s="144" t="s">
        <v>58</v>
      </c>
      <c r="P106" s="215"/>
      <c r="Q106" s="213"/>
      <c r="R106" s="213"/>
      <c r="S106" s="213"/>
      <c r="T106" s="213"/>
      <c r="U106" s="213"/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3"/>
      <c r="AF106" s="213"/>
      <c r="AG106" s="213"/>
      <c r="AH106" s="213"/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/>
      <c r="AS106" s="213"/>
      <c r="AT106" s="213"/>
      <c r="AU106" s="213"/>
      <c r="AV106" s="213"/>
      <c r="AW106" s="213"/>
      <c r="AX106" s="213"/>
      <c r="AY106" s="213"/>
      <c r="AZ106" s="213"/>
      <c r="BA106" s="213"/>
      <c r="BB106" s="213"/>
      <c r="BC106" s="213"/>
      <c r="BD106" s="213"/>
      <c r="BE106" s="213"/>
      <c r="BF106" s="213"/>
      <c r="BG106" s="213"/>
      <c r="BH106" s="213"/>
      <c r="BI106" s="213"/>
      <c r="BJ106" s="213"/>
      <c r="BK106" s="213"/>
      <c r="BL106" s="213"/>
      <c r="BM106" s="213"/>
      <c r="BN106" s="213"/>
      <c r="BO106" s="213"/>
      <c r="BP106" s="213"/>
      <c r="BQ106" s="213"/>
      <c r="BR106" s="213"/>
      <c r="BS106" s="213"/>
      <c r="BT106" s="213"/>
      <c r="BU106" s="213"/>
      <c r="BV106" s="213"/>
      <c r="BW106" s="213"/>
      <c r="BX106" s="213"/>
      <c r="BY106" s="213"/>
      <c r="BZ106" s="213"/>
      <c r="CA106" s="213"/>
      <c r="CB106" s="213"/>
      <c r="CC106" s="213"/>
      <c r="CD106" s="213"/>
      <c r="CE106" s="213"/>
      <c r="CF106" s="213"/>
      <c r="CG106" s="213"/>
      <c r="CH106" s="213"/>
      <c r="CI106" s="213"/>
      <c r="CJ106" s="213"/>
      <c r="CK106" s="213"/>
      <c r="CL106" s="213"/>
      <c r="CM106" s="213"/>
      <c r="CN106" s="213"/>
      <c r="CO106" s="213"/>
      <c r="CP106" s="213"/>
      <c r="CQ106" s="213"/>
      <c r="CR106" s="213"/>
      <c r="CS106" s="213"/>
      <c r="CT106" s="213"/>
      <c r="CU106" s="213"/>
      <c r="CV106" s="213"/>
      <c r="CW106" s="213"/>
      <c r="CX106" s="213"/>
      <c r="CY106" s="213"/>
      <c r="CZ106" s="213"/>
      <c r="DA106" s="213"/>
      <c r="DB106" s="213"/>
      <c r="DC106" s="213"/>
      <c r="DD106" s="213"/>
      <c r="DE106" s="213"/>
      <c r="DF106" s="213"/>
      <c r="DG106" s="213"/>
      <c r="DH106" s="213"/>
      <c r="DI106" s="213"/>
      <c r="DJ106" s="213"/>
      <c r="DK106" s="213"/>
      <c r="DL106" s="213"/>
      <c r="DM106" s="213"/>
      <c r="DN106" s="213"/>
      <c r="DO106" s="213"/>
      <c r="DP106" s="213"/>
      <c r="DQ106" s="213"/>
      <c r="DR106" s="213"/>
      <c r="DS106" s="213"/>
      <c r="DT106" s="213"/>
      <c r="DU106" s="213"/>
      <c r="DV106" s="213"/>
      <c r="DW106" s="213"/>
      <c r="DX106" s="213"/>
      <c r="DY106" s="213"/>
      <c r="DZ106" s="213"/>
      <c r="EA106" s="213"/>
      <c r="EB106" s="213"/>
      <c r="EC106" s="213"/>
      <c r="ED106" s="213"/>
      <c r="EE106" s="213"/>
      <c r="EF106" s="213"/>
      <c r="EG106" s="213"/>
      <c r="EH106" s="213"/>
      <c r="EI106" s="213"/>
      <c r="EJ106" s="213"/>
      <c r="EK106" s="213"/>
      <c r="EL106" s="213"/>
      <c r="EM106" s="213"/>
      <c r="EN106" s="213"/>
      <c r="EO106" s="213"/>
      <c r="EP106" s="213"/>
      <c r="EQ106" s="213"/>
      <c r="ER106" s="213"/>
      <c r="ES106" s="213"/>
      <c r="ET106" s="213"/>
      <c r="EU106" s="213"/>
      <c r="EV106" s="213"/>
      <c r="EW106" s="213"/>
      <c r="EX106" s="213"/>
      <c r="EY106" s="213"/>
      <c r="EZ106" s="213"/>
      <c r="FA106" s="213"/>
      <c r="FB106" s="213"/>
      <c r="FC106" s="213"/>
      <c r="FD106" s="213"/>
      <c r="FE106" s="213"/>
      <c r="FF106" s="213"/>
      <c r="FG106" s="213"/>
      <c r="FH106" s="213"/>
      <c r="FI106" s="213"/>
      <c r="FJ106" s="213"/>
      <c r="FK106" s="213"/>
      <c r="FL106" s="213"/>
      <c r="FM106" s="213"/>
      <c r="FN106" s="213"/>
      <c r="FO106" s="213"/>
      <c r="FP106" s="213"/>
      <c r="FQ106" s="213"/>
      <c r="FR106" s="213"/>
      <c r="FS106" s="213"/>
      <c r="FT106" s="213"/>
      <c r="FU106" s="213"/>
      <c r="FV106" s="213"/>
      <c r="FW106" s="213"/>
      <c r="FX106" s="213"/>
      <c r="FY106" s="213"/>
      <c r="FZ106" s="213"/>
      <c r="GA106" s="213"/>
      <c r="GB106" s="213"/>
      <c r="GC106" s="213"/>
      <c r="GD106" s="213"/>
      <c r="GE106" s="213"/>
      <c r="GF106" s="213"/>
      <c r="GG106" s="213"/>
      <c r="GH106" s="213"/>
      <c r="GI106" s="213"/>
      <c r="GJ106" s="213"/>
      <c r="GK106" s="213"/>
      <c r="GL106" s="213"/>
      <c r="GM106" s="213"/>
      <c r="GN106" s="213"/>
      <c r="GO106" s="213"/>
      <c r="GP106" s="213"/>
      <c r="GQ106" s="213"/>
      <c r="GR106" s="213"/>
      <c r="GS106" s="213"/>
      <c r="GT106" s="213"/>
      <c r="GU106" s="213"/>
      <c r="GV106" s="213"/>
      <c r="GW106" s="213"/>
      <c r="GX106" s="213"/>
      <c r="GY106" s="213"/>
      <c r="GZ106" s="213"/>
      <c r="HA106" s="213"/>
      <c r="HB106" s="213"/>
      <c r="HC106" s="213"/>
      <c r="HD106" s="213"/>
      <c r="HE106" s="213"/>
      <c r="HF106" s="213"/>
      <c r="HG106" s="213"/>
      <c r="HH106" s="213"/>
      <c r="HI106" s="213"/>
      <c r="HJ106" s="213"/>
      <c r="HK106" s="213"/>
      <c r="HL106" s="213"/>
      <c r="HM106" s="213"/>
      <c r="HN106" s="213"/>
      <c r="HO106" s="213"/>
      <c r="HP106" s="213"/>
      <c r="HQ106" s="213"/>
      <c r="HR106" s="213"/>
      <c r="HS106" s="213"/>
      <c r="HT106" s="213"/>
      <c r="HU106" s="213"/>
      <c r="HV106" s="213"/>
      <c r="HW106" s="213"/>
      <c r="HX106" s="213"/>
      <c r="HY106" s="213"/>
      <c r="HZ106" s="213"/>
      <c r="IA106" s="213"/>
      <c r="IB106" s="213"/>
      <c r="IC106" s="213"/>
      <c r="ID106" s="213"/>
      <c r="IE106" s="213"/>
      <c r="IF106" s="213"/>
      <c r="IG106" s="213"/>
      <c r="IH106" s="213"/>
      <c r="II106" s="213"/>
      <c r="IJ106" s="213"/>
      <c r="IK106" s="213"/>
      <c r="IL106" s="213"/>
      <c r="IM106" s="213"/>
      <c r="IN106" s="213"/>
      <c r="IO106" s="213"/>
      <c r="IP106" s="213"/>
      <c r="IQ106" s="213"/>
      <c r="IR106" s="213"/>
      <c r="IS106" s="213"/>
      <c r="IT106" s="213"/>
      <c r="IU106" s="213"/>
    </row>
    <row r="107" spans="1:255" s="214" customFormat="1" ht="75">
      <c r="A107" s="192">
        <v>84</v>
      </c>
      <c r="B107" s="192" t="s">
        <v>352</v>
      </c>
      <c r="C107" s="204">
        <v>6613010</v>
      </c>
      <c r="D107" s="205" t="s">
        <v>353</v>
      </c>
      <c r="E107" s="198" t="s">
        <v>354</v>
      </c>
      <c r="F107" s="143">
        <v>796</v>
      </c>
      <c r="G107" s="144" t="s">
        <v>46</v>
      </c>
      <c r="H107" s="200">
        <v>1</v>
      </c>
      <c r="I107" s="206">
        <v>60226501000</v>
      </c>
      <c r="J107" s="192" t="s">
        <v>160</v>
      </c>
      <c r="K107" s="202">
        <v>112250</v>
      </c>
      <c r="L107" s="199" t="s">
        <v>355</v>
      </c>
      <c r="M107" s="199" t="s">
        <v>355</v>
      </c>
      <c r="N107" s="192" t="s">
        <v>56</v>
      </c>
      <c r="O107" s="144" t="s">
        <v>58</v>
      </c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3"/>
      <c r="AG107" s="213"/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3"/>
      <c r="AZ107" s="213"/>
      <c r="BA107" s="213"/>
      <c r="BB107" s="213"/>
      <c r="BC107" s="213"/>
      <c r="BD107" s="213"/>
      <c r="BE107" s="213"/>
      <c r="BF107" s="213"/>
      <c r="BG107" s="213"/>
      <c r="BH107" s="213"/>
      <c r="BI107" s="213"/>
      <c r="BJ107" s="213"/>
      <c r="BK107" s="213"/>
      <c r="BL107" s="213"/>
      <c r="BM107" s="213"/>
      <c r="BN107" s="213"/>
      <c r="BO107" s="213"/>
      <c r="BP107" s="213"/>
      <c r="BQ107" s="213"/>
      <c r="BR107" s="213"/>
      <c r="BS107" s="213"/>
      <c r="BT107" s="213"/>
      <c r="BU107" s="213"/>
      <c r="BV107" s="213"/>
      <c r="BW107" s="213"/>
      <c r="BX107" s="213"/>
      <c r="BY107" s="213"/>
      <c r="BZ107" s="213"/>
      <c r="CA107" s="213"/>
      <c r="CB107" s="213"/>
      <c r="CC107" s="213"/>
      <c r="CD107" s="213"/>
      <c r="CE107" s="213"/>
      <c r="CF107" s="213"/>
      <c r="CG107" s="213"/>
      <c r="CH107" s="213"/>
      <c r="CI107" s="213"/>
      <c r="CJ107" s="213"/>
      <c r="CK107" s="213"/>
      <c r="CL107" s="213"/>
      <c r="CM107" s="213"/>
      <c r="CN107" s="213"/>
      <c r="CO107" s="213"/>
      <c r="CP107" s="213"/>
      <c r="CQ107" s="213"/>
      <c r="CR107" s="213"/>
      <c r="CS107" s="213"/>
      <c r="CT107" s="213"/>
      <c r="CU107" s="213"/>
      <c r="CV107" s="213"/>
      <c r="CW107" s="213"/>
      <c r="CX107" s="213"/>
      <c r="CY107" s="213"/>
      <c r="CZ107" s="213"/>
      <c r="DA107" s="213"/>
      <c r="DB107" s="213"/>
      <c r="DC107" s="213"/>
      <c r="DD107" s="213"/>
      <c r="DE107" s="213"/>
      <c r="DF107" s="213"/>
      <c r="DG107" s="213"/>
      <c r="DH107" s="213"/>
      <c r="DI107" s="213"/>
      <c r="DJ107" s="213"/>
      <c r="DK107" s="213"/>
      <c r="DL107" s="213"/>
      <c r="DM107" s="213"/>
      <c r="DN107" s="213"/>
      <c r="DO107" s="213"/>
      <c r="DP107" s="213"/>
      <c r="DQ107" s="213"/>
      <c r="DR107" s="213"/>
      <c r="DS107" s="213"/>
      <c r="DT107" s="213"/>
      <c r="DU107" s="213"/>
      <c r="DV107" s="213"/>
      <c r="DW107" s="213"/>
      <c r="DX107" s="213"/>
      <c r="DY107" s="213"/>
      <c r="DZ107" s="213"/>
      <c r="EA107" s="213"/>
      <c r="EB107" s="213"/>
      <c r="EC107" s="213"/>
      <c r="ED107" s="213"/>
      <c r="EE107" s="213"/>
      <c r="EF107" s="213"/>
      <c r="EG107" s="213"/>
      <c r="EH107" s="213"/>
      <c r="EI107" s="213"/>
      <c r="EJ107" s="213"/>
      <c r="EK107" s="213"/>
      <c r="EL107" s="213"/>
      <c r="EM107" s="213"/>
      <c r="EN107" s="213"/>
      <c r="EO107" s="213"/>
      <c r="EP107" s="213"/>
      <c r="EQ107" s="213"/>
      <c r="ER107" s="213"/>
      <c r="ES107" s="213"/>
      <c r="ET107" s="213"/>
      <c r="EU107" s="213"/>
      <c r="EV107" s="213"/>
      <c r="EW107" s="213"/>
      <c r="EX107" s="213"/>
      <c r="EY107" s="213"/>
      <c r="EZ107" s="213"/>
      <c r="FA107" s="213"/>
      <c r="FB107" s="213"/>
      <c r="FC107" s="213"/>
      <c r="FD107" s="213"/>
      <c r="FE107" s="213"/>
      <c r="FF107" s="213"/>
      <c r="FG107" s="213"/>
      <c r="FH107" s="213"/>
      <c r="FI107" s="213"/>
      <c r="FJ107" s="213"/>
      <c r="FK107" s="213"/>
      <c r="FL107" s="213"/>
      <c r="FM107" s="213"/>
      <c r="FN107" s="213"/>
      <c r="FO107" s="213"/>
      <c r="FP107" s="213"/>
      <c r="FQ107" s="213"/>
      <c r="FR107" s="213"/>
      <c r="FS107" s="213"/>
      <c r="FT107" s="213"/>
      <c r="FU107" s="213"/>
      <c r="FV107" s="213"/>
      <c r="FW107" s="213"/>
      <c r="FX107" s="213"/>
      <c r="FY107" s="213"/>
      <c r="FZ107" s="213"/>
      <c r="GA107" s="213"/>
      <c r="GB107" s="213"/>
      <c r="GC107" s="213"/>
      <c r="GD107" s="213"/>
      <c r="GE107" s="213"/>
      <c r="GF107" s="213"/>
      <c r="GG107" s="213"/>
      <c r="GH107" s="213"/>
      <c r="GI107" s="213"/>
      <c r="GJ107" s="213"/>
      <c r="GK107" s="213"/>
      <c r="GL107" s="213"/>
      <c r="GM107" s="213"/>
      <c r="GN107" s="213"/>
      <c r="GO107" s="213"/>
      <c r="GP107" s="213"/>
      <c r="GQ107" s="213"/>
      <c r="GR107" s="213"/>
      <c r="GS107" s="213"/>
      <c r="GT107" s="213"/>
      <c r="GU107" s="213"/>
      <c r="GV107" s="213"/>
      <c r="GW107" s="213"/>
      <c r="GX107" s="213"/>
      <c r="GY107" s="213"/>
      <c r="GZ107" s="213"/>
      <c r="HA107" s="213"/>
      <c r="HB107" s="213"/>
      <c r="HC107" s="213"/>
      <c r="HD107" s="213"/>
      <c r="HE107" s="213"/>
      <c r="HF107" s="213"/>
      <c r="HG107" s="213"/>
      <c r="HH107" s="213"/>
      <c r="HI107" s="213"/>
      <c r="HJ107" s="213"/>
      <c r="HK107" s="213"/>
      <c r="HL107" s="213"/>
      <c r="HM107" s="213"/>
      <c r="HN107" s="213"/>
      <c r="HO107" s="213"/>
      <c r="HP107" s="213"/>
      <c r="HQ107" s="213"/>
      <c r="HR107" s="213"/>
      <c r="HS107" s="213"/>
      <c r="HT107" s="213"/>
      <c r="HU107" s="213"/>
      <c r="HV107" s="213"/>
      <c r="HW107" s="213"/>
      <c r="HX107" s="213"/>
      <c r="HY107" s="213"/>
      <c r="HZ107" s="213"/>
      <c r="IA107" s="213"/>
      <c r="IB107" s="213"/>
      <c r="IC107" s="213"/>
      <c r="ID107" s="213"/>
      <c r="IE107" s="213"/>
      <c r="IF107" s="213"/>
      <c r="IG107" s="213"/>
      <c r="IH107" s="213"/>
      <c r="II107" s="213"/>
      <c r="IJ107" s="213"/>
      <c r="IK107" s="213"/>
      <c r="IL107" s="213"/>
      <c r="IM107" s="213"/>
      <c r="IN107" s="213"/>
      <c r="IO107" s="213"/>
      <c r="IP107" s="213"/>
      <c r="IQ107" s="213"/>
      <c r="IR107" s="213"/>
      <c r="IS107" s="213"/>
      <c r="IT107" s="213"/>
      <c r="IU107" s="213"/>
    </row>
    <row r="108" spans="1:255" s="214" customFormat="1" ht="60">
      <c r="A108" s="192">
        <v>85</v>
      </c>
      <c r="B108" s="192" t="s">
        <v>279</v>
      </c>
      <c r="C108" s="204">
        <v>7425090</v>
      </c>
      <c r="D108" s="205" t="s">
        <v>280</v>
      </c>
      <c r="E108" s="198" t="s">
        <v>281</v>
      </c>
      <c r="F108" s="199" t="s">
        <v>219</v>
      </c>
      <c r="G108" s="192" t="s">
        <v>220</v>
      </c>
      <c r="H108" s="200">
        <v>1</v>
      </c>
      <c r="I108" s="206">
        <v>60226501000</v>
      </c>
      <c r="J108" s="192" t="s">
        <v>160</v>
      </c>
      <c r="K108" s="202" t="s">
        <v>356</v>
      </c>
      <c r="L108" s="199" t="s">
        <v>297</v>
      </c>
      <c r="M108" s="199" t="s">
        <v>357</v>
      </c>
      <c r="N108" s="192" t="s">
        <v>56</v>
      </c>
      <c r="O108" s="144" t="s">
        <v>58</v>
      </c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3"/>
      <c r="AG108" s="213"/>
      <c r="AH108" s="213"/>
      <c r="AI108" s="213"/>
      <c r="AJ108" s="213"/>
      <c r="AK108" s="213"/>
      <c r="AL108" s="213"/>
      <c r="AM108" s="213"/>
      <c r="AN108" s="213"/>
      <c r="AO108" s="213"/>
      <c r="AP108" s="213"/>
      <c r="AQ108" s="213"/>
      <c r="AR108" s="213"/>
      <c r="AS108" s="213"/>
      <c r="AT108" s="213"/>
      <c r="AU108" s="213"/>
      <c r="AV108" s="213"/>
      <c r="AW108" s="213"/>
      <c r="AX108" s="213"/>
      <c r="AY108" s="213"/>
      <c r="AZ108" s="213"/>
      <c r="BA108" s="213"/>
      <c r="BB108" s="213"/>
      <c r="BC108" s="213"/>
      <c r="BD108" s="213"/>
      <c r="BE108" s="213"/>
      <c r="BF108" s="213"/>
      <c r="BG108" s="213"/>
      <c r="BH108" s="213"/>
      <c r="BI108" s="213"/>
      <c r="BJ108" s="213"/>
      <c r="BK108" s="213"/>
      <c r="BL108" s="213"/>
      <c r="BM108" s="213"/>
      <c r="BN108" s="213"/>
      <c r="BO108" s="213"/>
      <c r="BP108" s="213"/>
      <c r="BQ108" s="213"/>
      <c r="BR108" s="213"/>
      <c r="BS108" s="213"/>
      <c r="BT108" s="213"/>
      <c r="BU108" s="213"/>
      <c r="BV108" s="213"/>
      <c r="BW108" s="213"/>
      <c r="BX108" s="213"/>
      <c r="BY108" s="213"/>
      <c r="BZ108" s="213"/>
      <c r="CA108" s="213"/>
      <c r="CB108" s="213"/>
      <c r="CC108" s="213"/>
      <c r="CD108" s="213"/>
      <c r="CE108" s="213"/>
      <c r="CF108" s="213"/>
      <c r="CG108" s="213"/>
      <c r="CH108" s="213"/>
      <c r="CI108" s="213"/>
      <c r="CJ108" s="213"/>
      <c r="CK108" s="213"/>
      <c r="CL108" s="213"/>
      <c r="CM108" s="213"/>
      <c r="CN108" s="213"/>
      <c r="CO108" s="213"/>
      <c r="CP108" s="213"/>
      <c r="CQ108" s="213"/>
      <c r="CR108" s="213"/>
      <c r="CS108" s="213"/>
      <c r="CT108" s="213"/>
      <c r="CU108" s="213"/>
      <c r="CV108" s="213"/>
      <c r="CW108" s="213"/>
      <c r="CX108" s="213"/>
      <c r="CY108" s="213"/>
      <c r="CZ108" s="213"/>
      <c r="DA108" s="213"/>
      <c r="DB108" s="213"/>
      <c r="DC108" s="213"/>
      <c r="DD108" s="213"/>
      <c r="DE108" s="213"/>
      <c r="DF108" s="213"/>
      <c r="DG108" s="213"/>
      <c r="DH108" s="213"/>
      <c r="DI108" s="213"/>
      <c r="DJ108" s="213"/>
      <c r="DK108" s="213"/>
      <c r="DL108" s="213"/>
      <c r="DM108" s="213"/>
      <c r="DN108" s="213"/>
      <c r="DO108" s="213"/>
      <c r="DP108" s="213"/>
      <c r="DQ108" s="213"/>
      <c r="DR108" s="213"/>
      <c r="DS108" s="213"/>
      <c r="DT108" s="213"/>
      <c r="DU108" s="213"/>
      <c r="DV108" s="213"/>
      <c r="DW108" s="213"/>
      <c r="DX108" s="213"/>
      <c r="DY108" s="213"/>
      <c r="DZ108" s="213"/>
      <c r="EA108" s="213"/>
      <c r="EB108" s="213"/>
      <c r="EC108" s="213"/>
      <c r="ED108" s="213"/>
      <c r="EE108" s="213"/>
      <c r="EF108" s="213"/>
      <c r="EG108" s="213"/>
      <c r="EH108" s="213"/>
      <c r="EI108" s="213"/>
      <c r="EJ108" s="213"/>
      <c r="EK108" s="213"/>
      <c r="EL108" s="213"/>
      <c r="EM108" s="213"/>
      <c r="EN108" s="213"/>
      <c r="EO108" s="213"/>
      <c r="EP108" s="213"/>
      <c r="EQ108" s="213"/>
      <c r="ER108" s="213"/>
      <c r="ES108" s="213"/>
      <c r="ET108" s="213"/>
      <c r="EU108" s="213"/>
      <c r="EV108" s="213"/>
      <c r="EW108" s="213"/>
      <c r="EX108" s="213"/>
      <c r="EY108" s="213"/>
      <c r="EZ108" s="213"/>
      <c r="FA108" s="213"/>
      <c r="FB108" s="213"/>
      <c r="FC108" s="213"/>
      <c r="FD108" s="213"/>
      <c r="FE108" s="213"/>
      <c r="FF108" s="213"/>
      <c r="FG108" s="213"/>
      <c r="FH108" s="213"/>
      <c r="FI108" s="213"/>
      <c r="FJ108" s="213"/>
      <c r="FK108" s="213"/>
      <c r="FL108" s="213"/>
      <c r="FM108" s="213"/>
      <c r="FN108" s="213"/>
      <c r="FO108" s="213"/>
      <c r="FP108" s="213"/>
      <c r="FQ108" s="213"/>
      <c r="FR108" s="213"/>
      <c r="FS108" s="213"/>
      <c r="FT108" s="213"/>
      <c r="FU108" s="213"/>
      <c r="FV108" s="213"/>
      <c r="FW108" s="213"/>
      <c r="FX108" s="213"/>
      <c r="FY108" s="213"/>
      <c r="FZ108" s="213"/>
      <c r="GA108" s="213"/>
      <c r="GB108" s="213"/>
      <c r="GC108" s="213"/>
      <c r="GD108" s="213"/>
      <c r="GE108" s="213"/>
      <c r="GF108" s="213"/>
      <c r="GG108" s="213"/>
      <c r="GH108" s="213"/>
      <c r="GI108" s="213"/>
      <c r="GJ108" s="213"/>
      <c r="GK108" s="213"/>
      <c r="GL108" s="213"/>
      <c r="GM108" s="213"/>
      <c r="GN108" s="213"/>
      <c r="GO108" s="213"/>
      <c r="GP108" s="213"/>
      <c r="GQ108" s="213"/>
      <c r="GR108" s="213"/>
      <c r="GS108" s="213"/>
      <c r="GT108" s="213"/>
      <c r="GU108" s="213"/>
      <c r="GV108" s="213"/>
      <c r="GW108" s="213"/>
      <c r="GX108" s="213"/>
      <c r="GY108" s="213"/>
      <c r="GZ108" s="213"/>
      <c r="HA108" s="213"/>
      <c r="HB108" s="213"/>
      <c r="HC108" s="213"/>
      <c r="HD108" s="213"/>
      <c r="HE108" s="213"/>
      <c r="HF108" s="213"/>
      <c r="HG108" s="213"/>
      <c r="HH108" s="213"/>
      <c r="HI108" s="213"/>
      <c r="HJ108" s="213"/>
      <c r="HK108" s="213"/>
      <c r="HL108" s="213"/>
      <c r="HM108" s="213"/>
      <c r="HN108" s="213"/>
      <c r="HO108" s="213"/>
      <c r="HP108" s="213"/>
      <c r="HQ108" s="213"/>
      <c r="HR108" s="213"/>
      <c r="HS108" s="213"/>
      <c r="HT108" s="213"/>
      <c r="HU108" s="213"/>
      <c r="HV108" s="213"/>
      <c r="HW108" s="213"/>
      <c r="HX108" s="213"/>
      <c r="HY108" s="213"/>
      <c r="HZ108" s="213"/>
      <c r="IA108" s="213"/>
      <c r="IB108" s="213"/>
      <c r="IC108" s="213"/>
      <c r="ID108" s="213"/>
      <c r="IE108" s="213"/>
      <c r="IF108" s="213"/>
      <c r="IG108" s="213"/>
      <c r="IH108" s="213"/>
      <c r="II108" s="213"/>
      <c r="IJ108" s="213"/>
      <c r="IK108" s="213"/>
      <c r="IL108" s="213"/>
      <c r="IM108" s="213"/>
      <c r="IN108" s="213"/>
      <c r="IO108" s="213"/>
      <c r="IP108" s="213"/>
      <c r="IQ108" s="213"/>
      <c r="IR108" s="213"/>
      <c r="IS108" s="213"/>
      <c r="IT108" s="213"/>
      <c r="IU108" s="213"/>
    </row>
    <row r="109" spans="1:255" s="214" customFormat="1" ht="60">
      <c r="A109" s="192">
        <v>86</v>
      </c>
      <c r="B109" s="192" t="s">
        <v>282</v>
      </c>
      <c r="C109" s="204">
        <v>3313144</v>
      </c>
      <c r="D109" s="205" t="s">
        <v>358</v>
      </c>
      <c r="E109" s="198" t="s">
        <v>281</v>
      </c>
      <c r="F109" s="143">
        <v>796</v>
      </c>
      <c r="G109" s="144" t="s">
        <v>46</v>
      </c>
      <c r="H109" s="200">
        <v>10</v>
      </c>
      <c r="I109" s="206">
        <v>60226501000</v>
      </c>
      <c r="J109" s="192" t="s">
        <v>160</v>
      </c>
      <c r="K109" s="202">
        <v>30000</v>
      </c>
      <c r="L109" s="199" t="s">
        <v>341</v>
      </c>
      <c r="M109" s="199" t="s">
        <v>341</v>
      </c>
      <c r="N109" s="192" t="s">
        <v>56</v>
      </c>
      <c r="O109" s="144" t="s">
        <v>58</v>
      </c>
      <c r="P109" s="122"/>
      <c r="Q109" s="213"/>
      <c r="R109" s="213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3"/>
      <c r="AD109" s="213"/>
      <c r="AE109" s="213"/>
      <c r="AF109" s="213"/>
      <c r="AG109" s="213"/>
      <c r="AH109" s="213"/>
      <c r="AI109" s="213"/>
      <c r="AJ109" s="213"/>
      <c r="AK109" s="213"/>
      <c r="AL109" s="213"/>
      <c r="AM109" s="213"/>
      <c r="AN109" s="213"/>
      <c r="AO109" s="213"/>
      <c r="AP109" s="213"/>
      <c r="AQ109" s="213"/>
      <c r="AR109" s="213"/>
      <c r="AS109" s="213"/>
      <c r="AT109" s="213"/>
      <c r="AU109" s="213"/>
      <c r="AV109" s="213"/>
      <c r="AW109" s="213"/>
      <c r="AX109" s="213"/>
      <c r="AY109" s="213"/>
      <c r="AZ109" s="213"/>
      <c r="BA109" s="213"/>
      <c r="BB109" s="213"/>
      <c r="BC109" s="213"/>
      <c r="BD109" s="213"/>
      <c r="BE109" s="213"/>
      <c r="BF109" s="213"/>
      <c r="BG109" s="213"/>
      <c r="BH109" s="213"/>
      <c r="BI109" s="213"/>
      <c r="BJ109" s="213"/>
      <c r="BK109" s="213"/>
      <c r="BL109" s="213"/>
      <c r="BM109" s="213"/>
      <c r="BN109" s="213"/>
      <c r="BO109" s="213"/>
      <c r="BP109" s="213"/>
      <c r="BQ109" s="213"/>
      <c r="BR109" s="213"/>
      <c r="BS109" s="213"/>
      <c r="BT109" s="213"/>
      <c r="BU109" s="213"/>
      <c r="BV109" s="213"/>
      <c r="BW109" s="213"/>
      <c r="BX109" s="213"/>
      <c r="BY109" s="213"/>
      <c r="BZ109" s="213"/>
      <c r="CA109" s="213"/>
      <c r="CB109" s="213"/>
      <c r="CC109" s="213"/>
      <c r="CD109" s="213"/>
      <c r="CE109" s="213"/>
      <c r="CF109" s="213"/>
      <c r="CG109" s="213"/>
      <c r="CH109" s="213"/>
      <c r="CI109" s="213"/>
      <c r="CJ109" s="213"/>
      <c r="CK109" s="213"/>
      <c r="CL109" s="213"/>
      <c r="CM109" s="213"/>
      <c r="CN109" s="213"/>
      <c r="CO109" s="213"/>
      <c r="CP109" s="213"/>
      <c r="CQ109" s="213"/>
      <c r="CR109" s="213"/>
      <c r="CS109" s="213"/>
      <c r="CT109" s="213"/>
      <c r="CU109" s="213"/>
      <c r="CV109" s="213"/>
      <c r="CW109" s="213"/>
      <c r="CX109" s="213"/>
      <c r="CY109" s="213"/>
      <c r="CZ109" s="213"/>
      <c r="DA109" s="213"/>
      <c r="DB109" s="213"/>
      <c r="DC109" s="213"/>
      <c r="DD109" s="213"/>
      <c r="DE109" s="213"/>
      <c r="DF109" s="213"/>
      <c r="DG109" s="213"/>
      <c r="DH109" s="213"/>
      <c r="DI109" s="213"/>
      <c r="DJ109" s="213"/>
      <c r="DK109" s="213"/>
      <c r="DL109" s="213"/>
      <c r="DM109" s="213"/>
      <c r="DN109" s="213"/>
      <c r="DO109" s="213"/>
      <c r="DP109" s="213"/>
      <c r="DQ109" s="213"/>
      <c r="DR109" s="213"/>
      <c r="DS109" s="213"/>
      <c r="DT109" s="213"/>
      <c r="DU109" s="213"/>
      <c r="DV109" s="213"/>
      <c r="DW109" s="213"/>
      <c r="DX109" s="213"/>
      <c r="DY109" s="213"/>
      <c r="DZ109" s="213"/>
      <c r="EA109" s="213"/>
      <c r="EB109" s="213"/>
      <c r="EC109" s="213"/>
      <c r="ED109" s="213"/>
      <c r="EE109" s="213"/>
      <c r="EF109" s="213"/>
      <c r="EG109" s="213"/>
      <c r="EH109" s="213"/>
      <c r="EI109" s="213"/>
      <c r="EJ109" s="213"/>
      <c r="EK109" s="213"/>
      <c r="EL109" s="213"/>
      <c r="EM109" s="213"/>
      <c r="EN109" s="213"/>
      <c r="EO109" s="213"/>
      <c r="EP109" s="213"/>
      <c r="EQ109" s="213"/>
      <c r="ER109" s="213"/>
      <c r="ES109" s="213"/>
      <c r="ET109" s="213"/>
      <c r="EU109" s="213"/>
      <c r="EV109" s="213"/>
      <c r="EW109" s="213"/>
      <c r="EX109" s="213"/>
      <c r="EY109" s="213"/>
      <c r="EZ109" s="213"/>
      <c r="FA109" s="213"/>
      <c r="FB109" s="213"/>
      <c r="FC109" s="213"/>
      <c r="FD109" s="213"/>
      <c r="FE109" s="213"/>
      <c r="FF109" s="213"/>
      <c r="FG109" s="213"/>
      <c r="FH109" s="213"/>
      <c r="FI109" s="213"/>
      <c r="FJ109" s="213"/>
      <c r="FK109" s="213"/>
      <c r="FL109" s="213"/>
      <c r="FM109" s="213"/>
      <c r="FN109" s="213"/>
      <c r="FO109" s="213"/>
      <c r="FP109" s="213"/>
      <c r="FQ109" s="213"/>
      <c r="FR109" s="213"/>
      <c r="FS109" s="213"/>
      <c r="FT109" s="213"/>
      <c r="FU109" s="213"/>
      <c r="FV109" s="213"/>
      <c r="FW109" s="213"/>
      <c r="FX109" s="213"/>
      <c r="FY109" s="213"/>
      <c r="FZ109" s="213"/>
      <c r="GA109" s="213"/>
      <c r="GB109" s="213"/>
      <c r="GC109" s="213"/>
      <c r="GD109" s="213"/>
      <c r="GE109" s="213"/>
      <c r="GF109" s="213"/>
      <c r="GG109" s="213"/>
      <c r="GH109" s="213"/>
      <c r="GI109" s="213"/>
      <c r="GJ109" s="213"/>
      <c r="GK109" s="213"/>
      <c r="GL109" s="213"/>
      <c r="GM109" s="213"/>
      <c r="GN109" s="213"/>
      <c r="GO109" s="213"/>
      <c r="GP109" s="213"/>
      <c r="GQ109" s="213"/>
      <c r="GR109" s="213"/>
      <c r="GS109" s="213"/>
      <c r="GT109" s="213"/>
      <c r="GU109" s="213"/>
      <c r="GV109" s="213"/>
      <c r="GW109" s="213"/>
      <c r="GX109" s="213"/>
      <c r="GY109" s="213"/>
      <c r="GZ109" s="213"/>
      <c r="HA109" s="213"/>
      <c r="HB109" s="213"/>
      <c r="HC109" s="213"/>
      <c r="HD109" s="213"/>
      <c r="HE109" s="213"/>
      <c r="HF109" s="213"/>
      <c r="HG109" s="213"/>
      <c r="HH109" s="213"/>
      <c r="HI109" s="213"/>
      <c r="HJ109" s="213"/>
      <c r="HK109" s="213"/>
      <c r="HL109" s="213"/>
      <c r="HM109" s="213"/>
      <c r="HN109" s="213"/>
      <c r="HO109" s="213"/>
      <c r="HP109" s="213"/>
      <c r="HQ109" s="213"/>
      <c r="HR109" s="213"/>
      <c r="HS109" s="213"/>
      <c r="HT109" s="213"/>
      <c r="HU109" s="213"/>
      <c r="HV109" s="213"/>
      <c r="HW109" s="213"/>
      <c r="HX109" s="213"/>
      <c r="HY109" s="213"/>
      <c r="HZ109" s="213"/>
      <c r="IA109" s="213"/>
      <c r="IB109" s="213"/>
      <c r="IC109" s="213"/>
      <c r="ID109" s="213"/>
      <c r="IE109" s="213"/>
      <c r="IF109" s="213"/>
      <c r="IG109" s="213"/>
      <c r="IH109" s="213"/>
      <c r="II109" s="213"/>
      <c r="IJ109" s="213"/>
      <c r="IK109" s="213"/>
      <c r="IL109" s="213"/>
      <c r="IM109" s="213"/>
      <c r="IN109" s="213"/>
      <c r="IO109" s="213"/>
      <c r="IP109" s="213"/>
      <c r="IQ109" s="213"/>
      <c r="IR109" s="213"/>
      <c r="IS109" s="213"/>
      <c r="IT109" s="213"/>
      <c r="IU109" s="213"/>
    </row>
    <row r="110" spans="1:255" s="213" customFormat="1" ht="45">
      <c r="A110" s="192">
        <v>87</v>
      </c>
      <c r="B110" s="192" t="s">
        <v>282</v>
      </c>
      <c r="C110" s="204">
        <v>3313144</v>
      </c>
      <c r="D110" s="205" t="s">
        <v>283</v>
      </c>
      <c r="E110" s="198" t="s">
        <v>281</v>
      </c>
      <c r="F110" s="143">
        <v>796</v>
      </c>
      <c r="G110" s="144" t="s">
        <v>46</v>
      </c>
      <c r="H110" s="200">
        <v>24</v>
      </c>
      <c r="I110" s="206">
        <v>60226501000</v>
      </c>
      <c r="J110" s="192" t="s">
        <v>160</v>
      </c>
      <c r="K110" s="202">
        <v>13656</v>
      </c>
      <c r="L110" s="199" t="s">
        <v>326</v>
      </c>
      <c r="M110" s="199" t="s">
        <v>326</v>
      </c>
      <c r="N110" s="192" t="s">
        <v>56</v>
      </c>
      <c r="O110" s="144" t="s">
        <v>58</v>
      </c>
      <c r="P110" s="122"/>
    </row>
    <row r="111" spans="1:255" s="226" customFormat="1" ht="75">
      <c r="A111" s="144">
        <v>88</v>
      </c>
      <c r="B111" s="144" t="s">
        <v>284</v>
      </c>
      <c r="C111" s="151">
        <v>7220022</v>
      </c>
      <c r="D111" s="222" t="s">
        <v>359</v>
      </c>
      <c r="E111" s="223" t="s">
        <v>286</v>
      </c>
      <c r="F111" s="143">
        <v>796</v>
      </c>
      <c r="G111" s="144" t="s">
        <v>46</v>
      </c>
      <c r="H111" s="224">
        <v>3</v>
      </c>
      <c r="I111" s="225">
        <v>60226501000</v>
      </c>
      <c r="J111" s="144" t="s">
        <v>160</v>
      </c>
      <c r="K111" s="145">
        <v>900</v>
      </c>
      <c r="L111" s="143" t="s">
        <v>343</v>
      </c>
      <c r="M111" s="143" t="s">
        <v>349</v>
      </c>
      <c r="N111" s="144" t="s">
        <v>56</v>
      </c>
      <c r="O111" s="144" t="s">
        <v>58</v>
      </c>
      <c r="P111" s="228"/>
    </row>
    <row r="112" spans="1:255" s="215" customFormat="1" ht="90">
      <c r="A112" s="192">
        <v>89</v>
      </c>
      <c r="B112" s="192" t="s">
        <v>360</v>
      </c>
      <c r="C112" s="204">
        <v>4560531</v>
      </c>
      <c r="D112" s="205" t="s">
        <v>361</v>
      </c>
      <c r="E112" s="198" t="s">
        <v>362</v>
      </c>
      <c r="F112" s="199">
        <v>796</v>
      </c>
      <c r="G112" s="192" t="s">
        <v>46</v>
      </c>
      <c r="H112" s="200">
        <v>1</v>
      </c>
      <c r="I112" s="206">
        <v>60226501000</v>
      </c>
      <c r="J112" s="192" t="s">
        <v>160</v>
      </c>
      <c r="K112" s="202">
        <v>197000</v>
      </c>
      <c r="L112" s="199" t="s">
        <v>363</v>
      </c>
      <c r="M112" s="199" t="s">
        <v>363</v>
      </c>
      <c r="N112" s="192" t="s">
        <v>56</v>
      </c>
      <c r="O112" s="192" t="s">
        <v>58</v>
      </c>
      <c r="P112" s="211"/>
    </row>
    <row r="113" spans="1:255" s="215" customFormat="1" ht="90">
      <c r="A113" s="192">
        <v>90</v>
      </c>
      <c r="B113" s="192" t="s">
        <v>360</v>
      </c>
      <c r="C113" s="204">
        <v>4560531</v>
      </c>
      <c r="D113" s="205" t="s">
        <v>364</v>
      </c>
      <c r="E113" s="198" t="s">
        <v>362</v>
      </c>
      <c r="F113" s="199">
        <v>796</v>
      </c>
      <c r="G113" s="192" t="s">
        <v>46</v>
      </c>
      <c r="H113" s="200">
        <v>1</v>
      </c>
      <c r="I113" s="206">
        <v>60226501000</v>
      </c>
      <c r="J113" s="192" t="s">
        <v>160</v>
      </c>
      <c r="K113" s="202">
        <v>195000</v>
      </c>
      <c r="L113" s="199" t="s">
        <v>363</v>
      </c>
      <c r="M113" s="199" t="s">
        <v>363</v>
      </c>
      <c r="N113" s="192" t="s">
        <v>56</v>
      </c>
      <c r="O113" s="192" t="s">
        <v>58</v>
      </c>
      <c r="P113" s="211"/>
    </row>
    <row r="114" spans="1:255" s="215" customFormat="1" ht="75">
      <c r="A114" s="192">
        <v>91</v>
      </c>
      <c r="B114" s="192" t="s">
        <v>360</v>
      </c>
      <c r="C114" s="204">
        <v>4560531</v>
      </c>
      <c r="D114" s="205" t="s">
        <v>365</v>
      </c>
      <c r="E114" s="198" t="s">
        <v>362</v>
      </c>
      <c r="F114" s="199">
        <v>796</v>
      </c>
      <c r="G114" s="192" t="s">
        <v>46</v>
      </c>
      <c r="H114" s="200">
        <v>1</v>
      </c>
      <c r="I114" s="206">
        <v>60226501000</v>
      </c>
      <c r="J114" s="192" t="s">
        <v>160</v>
      </c>
      <c r="K114" s="202">
        <v>94000</v>
      </c>
      <c r="L114" s="199" t="s">
        <v>363</v>
      </c>
      <c r="M114" s="199" t="s">
        <v>363</v>
      </c>
      <c r="N114" s="192" t="s">
        <v>56</v>
      </c>
      <c r="O114" s="192" t="s">
        <v>58</v>
      </c>
      <c r="P114" s="211"/>
      <c r="Q114" s="211"/>
      <c r="R114" s="211"/>
      <c r="S114" s="211"/>
      <c r="T114" s="211"/>
      <c r="U114" s="211"/>
      <c r="V114" s="211"/>
      <c r="W114" s="211"/>
      <c r="X114" s="211"/>
      <c r="Y114" s="211"/>
      <c r="Z114" s="211"/>
      <c r="AA114" s="211"/>
      <c r="AB114" s="211"/>
      <c r="AC114" s="211"/>
      <c r="AD114" s="211"/>
      <c r="AE114" s="211"/>
      <c r="AF114" s="211"/>
      <c r="AG114" s="211"/>
      <c r="AH114" s="211"/>
      <c r="AI114" s="211"/>
      <c r="AJ114" s="211"/>
      <c r="AK114" s="211"/>
      <c r="AL114" s="211"/>
      <c r="AM114" s="211"/>
      <c r="AN114" s="211"/>
      <c r="AO114" s="211"/>
      <c r="AP114" s="211"/>
      <c r="AQ114" s="211"/>
      <c r="AR114" s="211"/>
      <c r="AS114" s="211"/>
      <c r="AT114" s="211"/>
      <c r="AU114" s="211"/>
      <c r="AV114" s="211"/>
      <c r="AW114" s="211"/>
      <c r="AX114" s="211"/>
      <c r="AY114" s="211"/>
      <c r="AZ114" s="211"/>
      <c r="BA114" s="211"/>
      <c r="BB114" s="211"/>
      <c r="BC114" s="211"/>
      <c r="BD114" s="211"/>
      <c r="BE114" s="211"/>
      <c r="BF114" s="211"/>
      <c r="BG114" s="211"/>
      <c r="BH114" s="211"/>
      <c r="BI114" s="211"/>
      <c r="BJ114" s="211"/>
      <c r="BK114" s="211"/>
      <c r="BL114" s="211"/>
      <c r="BM114" s="211"/>
      <c r="BN114" s="211"/>
      <c r="BO114" s="211"/>
      <c r="BP114" s="211"/>
      <c r="BQ114" s="211"/>
      <c r="BR114" s="211"/>
      <c r="BS114" s="211"/>
      <c r="BT114" s="211"/>
      <c r="BU114" s="211"/>
      <c r="BV114" s="211"/>
      <c r="BW114" s="211"/>
      <c r="BX114" s="211"/>
      <c r="BY114" s="211"/>
      <c r="BZ114" s="211"/>
      <c r="CA114" s="211"/>
      <c r="CB114" s="211"/>
      <c r="CC114" s="211"/>
      <c r="CD114" s="211"/>
      <c r="CE114" s="211"/>
      <c r="CF114" s="211"/>
      <c r="CG114" s="211"/>
      <c r="CH114" s="211"/>
      <c r="CI114" s="211"/>
      <c r="CJ114" s="211"/>
      <c r="CK114" s="211"/>
      <c r="CL114" s="211"/>
      <c r="CM114" s="211"/>
      <c r="CN114" s="211"/>
      <c r="CO114" s="211"/>
      <c r="CP114" s="211"/>
      <c r="CQ114" s="211"/>
      <c r="CR114" s="211"/>
      <c r="CS114" s="211"/>
      <c r="CT114" s="211"/>
      <c r="CU114" s="211"/>
      <c r="CV114" s="211"/>
      <c r="CW114" s="211"/>
      <c r="CX114" s="211"/>
      <c r="CY114" s="211"/>
      <c r="CZ114" s="211"/>
      <c r="DA114" s="211"/>
      <c r="DB114" s="211"/>
      <c r="DC114" s="211"/>
      <c r="DD114" s="211"/>
      <c r="DE114" s="211"/>
      <c r="DF114" s="211"/>
      <c r="DG114" s="211"/>
      <c r="DH114" s="211"/>
      <c r="DI114" s="211"/>
      <c r="DJ114" s="211"/>
      <c r="DK114" s="211"/>
      <c r="DL114" s="211"/>
      <c r="DM114" s="211"/>
      <c r="DN114" s="211"/>
      <c r="DO114" s="211"/>
      <c r="DP114" s="211"/>
      <c r="DQ114" s="211"/>
      <c r="DR114" s="211"/>
      <c r="DS114" s="211"/>
      <c r="DT114" s="211"/>
      <c r="DU114" s="211"/>
      <c r="DV114" s="211"/>
      <c r="DW114" s="211"/>
      <c r="DX114" s="211"/>
      <c r="DY114" s="211"/>
      <c r="DZ114" s="211"/>
      <c r="EA114" s="211"/>
      <c r="EB114" s="211"/>
      <c r="EC114" s="211"/>
      <c r="ED114" s="211"/>
      <c r="EE114" s="211"/>
      <c r="EF114" s="211"/>
      <c r="EG114" s="211"/>
      <c r="EH114" s="211"/>
      <c r="EI114" s="211"/>
      <c r="EJ114" s="211"/>
      <c r="EK114" s="211"/>
      <c r="EL114" s="211"/>
      <c r="EM114" s="211"/>
      <c r="EN114" s="211"/>
      <c r="EO114" s="211"/>
      <c r="EP114" s="211"/>
      <c r="EQ114" s="211"/>
      <c r="ER114" s="211"/>
      <c r="ES114" s="211"/>
      <c r="ET114" s="211"/>
      <c r="EU114" s="211"/>
      <c r="EV114" s="211"/>
      <c r="EW114" s="211"/>
      <c r="EX114" s="211"/>
      <c r="EY114" s="211"/>
      <c r="EZ114" s="211"/>
      <c r="FA114" s="211"/>
      <c r="FB114" s="211"/>
      <c r="FC114" s="211"/>
      <c r="FD114" s="211"/>
      <c r="FE114" s="211"/>
      <c r="FF114" s="211"/>
      <c r="FG114" s="211"/>
      <c r="FH114" s="211"/>
      <c r="FI114" s="211"/>
      <c r="FJ114" s="211"/>
      <c r="FK114" s="211"/>
      <c r="FL114" s="211"/>
      <c r="FM114" s="211"/>
      <c r="FN114" s="211"/>
      <c r="FO114" s="211"/>
      <c r="FP114" s="211"/>
      <c r="FQ114" s="211"/>
      <c r="FR114" s="211"/>
      <c r="FS114" s="211"/>
      <c r="FT114" s="211"/>
      <c r="FU114" s="211"/>
      <c r="FV114" s="211"/>
      <c r="FW114" s="211"/>
      <c r="FX114" s="211"/>
      <c r="FY114" s="211"/>
      <c r="FZ114" s="211"/>
      <c r="GA114" s="211"/>
      <c r="GB114" s="211"/>
      <c r="GC114" s="211"/>
      <c r="GD114" s="211"/>
      <c r="GE114" s="211"/>
      <c r="GF114" s="211"/>
      <c r="GG114" s="211"/>
      <c r="GH114" s="211"/>
      <c r="GI114" s="211"/>
      <c r="GJ114" s="211"/>
      <c r="GK114" s="211"/>
      <c r="GL114" s="211"/>
      <c r="GM114" s="211"/>
      <c r="GN114" s="211"/>
      <c r="GO114" s="211"/>
      <c r="GP114" s="211"/>
      <c r="GQ114" s="211"/>
      <c r="GR114" s="211"/>
      <c r="GS114" s="211"/>
      <c r="GT114" s="211"/>
      <c r="GU114" s="211"/>
      <c r="GV114" s="211"/>
      <c r="GW114" s="211"/>
      <c r="GX114" s="211"/>
      <c r="GY114" s="211"/>
      <c r="GZ114" s="211"/>
      <c r="HA114" s="211"/>
      <c r="HB114" s="211"/>
      <c r="HC114" s="211"/>
      <c r="HD114" s="211"/>
      <c r="HE114" s="211"/>
      <c r="HF114" s="211"/>
      <c r="HG114" s="211"/>
      <c r="HH114" s="211"/>
      <c r="HI114" s="211"/>
      <c r="HJ114" s="211"/>
      <c r="HK114" s="211"/>
      <c r="HL114" s="211"/>
      <c r="HM114" s="211"/>
      <c r="HN114" s="211"/>
      <c r="HO114" s="211"/>
      <c r="HP114" s="211"/>
      <c r="HQ114" s="211"/>
      <c r="HR114" s="211"/>
      <c r="HS114" s="211"/>
      <c r="HT114" s="211"/>
      <c r="HU114" s="211"/>
      <c r="HV114" s="211"/>
      <c r="HW114" s="211"/>
      <c r="HX114" s="211"/>
      <c r="HY114" s="211"/>
      <c r="HZ114" s="211"/>
      <c r="IA114" s="211"/>
      <c r="IB114" s="211"/>
      <c r="IC114" s="211"/>
      <c r="ID114" s="211"/>
      <c r="IE114" s="211"/>
      <c r="IF114" s="211"/>
      <c r="IG114" s="211"/>
      <c r="IH114" s="211"/>
      <c r="II114" s="211"/>
      <c r="IJ114" s="211"/>
      <c r="IK114" s="211"/>
      <c r="IL114" s="211"/>
      <c r="IM114" s="211"/>
      <c r="IN114" s="211"/>
      <c r="IO114" s="211"/>
      <c r="IP114" s="211"/>
      <c r="IQ114" s="211"/>
      <c r="IR114" s="211"/>
      <c r="IS114" s="211"/>
      <c r="IT114" s="211"/>
      <c r="IU114" s="211"/>
    </row>
    <row r="115" spans="1:255" s="215" customFormat="1" ht="75">
      <c r="A115" s="192">
        <v>92</v>
      </c>
      <c r="B115" s="192" t="s">
        <v>360</v>
      </c>
      <c r="C115" s="204">
        <v>4560531</v>
      </c>
      <c r="D115" s="205" t="s">
        <v>366</v>
      </c>
      <c r="E115" s="198" t="s">
        <v>362</v>
      </c>
      <c r="F115" s="199">
        <v>796</v>
      </c>
      <c r="G115" s="192" t="s">
        <v>46</v>
      </c>
      <c r="H115" s="200">
        <v>1</v>
      </c>
      <c r="I115" s="206">
        <v>60226501000</v>
      </c>
      <c r="J115" s="192" t="s">
        <v>160</v>
      </c>
      <c r="K115" s="202">
        <v>94000</v>
      </c>
      <c r="L115" s="199" t="s">
        <v>363</v>
      </c>
      <c r="M115" s="199" t="s">
        <v>363</v>
      </c>
      <c r="N115" s="192" t="s">
        <v>56</v>
      </c>
      <c r="O115" s="192" t="s">
        <v>58</v>
      </c>
      <c r="P115" s="211"/>
      <c r="Q115" s="211"/>
      <c r="R115" s="211"/>
      <c r="S115" s="211"/>
      <c r="T115" s="211"/>
      <c r="U115" s="211"/>
      <c r="V115" s="211"/>
      <c r="W115" s="211"/>
      <c r="X115" s="211"/>
      <c r="Y115" s="211"/>
      <c r="Z115" s="211"/>
      <c r="AA115" s="211"/>
      <c r="AB115" s="211"/>
      <c r="AC115" s="211"/>
      <c r="AD115" s="211"/>
      <c r="AE115" s="211"/>
      <c r="AF115" s="211"/>
      <c r="AG115" s="211"/>
      <c r="AH115" s="211"/>
      <c r="AI115" s="211"/>
      <c r="AJ115" s="211"/>
      <c r="AK115" s="211"/>
      <c r="AL115" s="211"/>
      <c r="AM115" s="211"/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211"/>
      <c r="AX115" s="211"/>
      <c r="AY115" s="211"/>
      <c r="AZ115" s="211"/>
      <c r="BA115" s="211"/>
      <c r="BB115" s="211"/>
      <c r="BC115" s="211"/>
      <c r="BD115" s="211"/>
      <c r="BE115" s="211"/>
      <c r="BF115" s="211"/>
      <c r="BG115" s="211"/>
      <c r="BH115" s="211"/>
      <c r="BI115" s="211"/>
      <c r="BJ115" s="211"/>
      <c r="BK115" s="211"/>
      <c r="BL115" s="211"/>
      <c r="BM115" s="211"/>
      <c r="BN115" s="211"/>
      <c r="BO115" s="211"/>
      <c r="BP115" s="211"/>
      <c r="BQ115" s="211"/>
      <c r="BR115" s="211"/>
      <c r="BS115" s="211"/>
      <c r="BT115" s="211"/>
      <c r="BU115" s="211"/>
      <c r="BV115" s="211"/>
      <c r="BW115" s="211"/>
      <c r="BX115" s="211"/>
      <c r="BY115" s="211"/>
      <c r="BZ115" s="211"/>
      <c r="CA115" s="211"/>
      <c r="CB115" s="211"/>
      <c r="CC115" s="211"/>
      <c r="CD115" s="211"/>
      <c r="CE115" s="211"/>
      <c r="CF115" s="211"/>
      <c r="CG115" s="211"/>
      <c r="CH115" s="211"/>
      <c r="CI115" s="211"/>
      <c r="CJ115" s="211"/>
      <c r="CK115" s="211"/>
      <c r="CL115" s="211"/>
      <c r="CM115" s="211"/>
      <c r="CN115" s="211"/>
      <c r="CO115" s="211"/>
      <c r="CP115" s="211"/>
      <c r="CQ115" s="211"/>
      <c r="CR115" s="211"/>
      <c r="CS115" s="211"/>
      <c r="CT115" s="211"/>
      <c r="CU115" s="211"/>
      <c r="CV115" s="211"/>
      <c r="CW115" s="211"/>
      <c r="CX115" s="211"/>
      <c r="CY115" s="211"/>
      <c r="CZ115" s="211"/>
      <c r="DA115" s="211"/>
      <c r="DB115" s="211"/>
      <c r="DC115" s="211"/>
      <c r="DD115" s="211"/>
      <c r="DE115" s="211"/>
      <c r="DF115" s="211"/>
      <c r="DG115" s="211"/>
      <c r="DH115" s="211"/>
      <c r="DI115" s="211"/>
      <c r="DJ115" s="211"/>
      <c r="DK115" s="211"/>
      <c r="DL115" s="211"/>
      <c r="DM115" s="211"/>
      <c r="DN115" s="211"/>
      <c r="DO115" s="211"/>
      <c r="DP115" s="211"/>
      <c r="DQ115" s="211"/>
      <c r="DR115" s="211"/>
      <c r="DS115" s="211"/>
      <c r="DT115" s="211"/>
      <c r="DU115" s="211"/>
      <c r="DV115" s="211"/>
      <c r="DW115" s="211"/>
      <c r="DX115" s="211"/>
      <c r="DY115" s="211"/>
      <c r="DZ115" s="211"/>
      <c r="EA115" s="211"/>
      <c r="EB115" s="211"/>
      <c r="EC115" s="211"/>
      <c r="ED115" s="211"/>
      <c r="EE115" s="211"/>
      <c r="EF115" s="211"/>
      <c r="EG115" s="211"/>
      <c r="EH115" s="211"/>
      <c r="EI115" s="211"/>
      <c r="EJ115" s="211"/>
      <c r="EK115" s="211"/>
      <c r="EL115" s="211"/>
      <c r="EM115" s="211"/>
      <c r="EN115" s="211"/>
      <c r="EO115" s="211"/>
      <c r="EP115" s="211"/>
      <c r="EQ115" s="211"/>
      <c r="ER115" s="211"/>
      <c r="ES115" s="211"/>
      <c r="ET115" s="211"/>
      <c r="EU115" s="211"/>
      <c r="EV115" s="211"/>
      <c r="EW115" s="211"/>
      <c r="EX115" s="211"/>
      <c r="EY115" s="211"/>
      <c r="EZ115" s="211"/>
      <c r="FA115" s="211"/>
      <c r="FB115" s="211"/>
      <c r="FC115" s="211"/>
      <c r="FD115" s="211"/>
      <c r="FE115" s="211"/>
      <c r="FF115" s="211"/>
      <c r="FG115" s="211"/>
      <c r="FH115" s="211"/>
      <c r="FI115" s="211"/>
      <c r="FJ115" s="211"/>
      <c r="FK115" s="211"/>
      <c r="FL115" s="211"/>
      <c r="FM115" s="211"/>
      <c r="FN115" s="211"/>
      <c r="FO115" s="211"/>
      <c r="FP115" s="211"/>
      <c r="FQ115" s="211"/>
      <c r="FR115" s="211"/>
      <c r="FS115" s="211"/>
      <c r="FT115" s="211"/>
      <c r="FU115" s="211"/>
      <c r="FV115" s="211"/>
      <c r="FW115" s="211"/>
      <c r="FX115" s="211"/>
      <c r="FY115" s="211"/>
      <c r="FZ115" s="211"/>
      <c r="GA115" s="211"/>
      <c r="GB115" s="211"/>
      <c r="GC115" s="211"/>
      <c r="GD115" s="211"/>
      <c r="GE115" s="211"/>
      <c r="GF115" s="211"/>
      <c r="GG115" s="211"/>
      <c r="GH115" s="211"/>
      <c r="GI115" s="211"/>
      <c r="GJ115" s="211"/>
      <c r="GK115" s="211"/>
      <c r="GL115" s="211"/>
      <c r="GM115" s="211"/>
      <c r="GN115" s="211"/>
      <c r="GO115" s="211"/>
      <c r="GP115" s="211"/>
      <c r="GQ115" s="211"/>
      <c r="GR115" s="211"/>
      <c r="GS115" s="211"/>
      <c r="GT115" s="211"/>
      <c r="GU115" s="211"/>
      <c r="GV115" s="211"/>
      <c r="GW115" s="211"/>
      <c r="GX115" s="211"/>
      <c r="GY115" s="211"/>
      <c r="GZ115" s="211"/>
      <c r="HA115" s="211"/>
      <c r="HB115" s="211"/>
      <c r="HC115" s="211"/>
      <c r="HD115" s="211"/>
      <c r="HE115" s="211"/>
      <c r="HF115" s="211"/>
      <c r="HG115" s="211"/>
      <c r="HH115" s="211"/>
      <c r="HI115" s="211"/>
      <c r="HJ115" s="211"/>
      <c r="HK115" s="211"/>
      <c r="HL115" s="211"/>
      <c r="HM115" s="211"/>
      <c r="HN115" s="211"/>
      <c r="HO115" s="211"/>
      <c r="HP115" s="211"/>
      <c r="HQ115" s="211"/>
      <c r="HR115" s="211"/>
      <c r="HS115" s="211"/>
      <c r="HT115" s="211"/>
      <c r="HU115" s="211"/>
      <c r="HV115" s="211"/>
      <c r="HW115" s="211"/>
      <c r="HX115" s="211"/>
      <c r="HY115" s="211"/>
      <c r="HZ115" s="211"/>
      <c r="IA115" s="211"/>
      <c r="IB115" s="211"/>
      <c r="IC115" s="211"/>
      <c r="ID115" s="211"/>
      <c r="IE115" s="211"/>
      <c r="IF115" s="211"/>
      <c r="IG115" s="211"/>
      <c r="IH115" s="211"/>
      <c r="II115" s="211"/>
      <c r="IJ115" s="211"/>
      <c r="IK115" s="211"/>
      <c r="IL115" s="211"/>
      <c r="IM115" s="211"/>
      <c r="IN115" s="211"/>
      <c r="IO115" s="211"/>
      <c r="IP115" s="211"/>
      <c r="IQ115" s="211"/>
      <c r="IR115" s="211"/>
      <c r="IS115" s="211"/>
      <c r="IT115" s="211"/>
      <c r="IU115" s="211"/>
    </row>
    <row r="116" spans="1:255" s="215" customFormat="1" ht="45">
      <c r="A116" s="192">
        <v>93</v>
      </c>
      <c r="B116" s="192" t="s">
        <v>367</v>
      </c>
      <c r="C116" s="204">
        <v>3120499</v>
      </c>
      <c r="D116" s="205" t="s">
        <v>368</v>
      </c>
      <c r="E116" s="198" t="s">
        <v>362</v>
      </c>
      <c r="F116" s="143">
        <v>796</v>
      </c>
      <c r="G116" s="144" t="s">
        <v>46</v>
      </c>
      <c r="H116" s="200">
        <v>1</v>
      </c>
      <c r="I116" s="206">
        <v>60226501000</v>
      </c>
      <c r="J116" s="192" t="s">
        <v>160</v>
      </c>
      <c r="K116" s="202">
        <v>329000</v>
      </c>
      <c r="L116" s="199" t="s">
        <v>363</v>
      </c>
      <c r="M116" s="199" t="s">
        <v>369</v>
      </c>
      <c r="N116" s="192" t="s">
        <v>56</v>
      </c>
      <c r="O116" s="144" t="s">
        <v>58</v>
      </c>
      <c r="P116" s="211"/>
      <c r="Q116" s="211"/>
      <c r="R116" s="211"/>
      <c r="S116" s="211"/>
      <c r="T116" s="211"/>
      <c r="U116" s="211"/>
      <c r="V116" s="211"/>
      <c r="W116" s="211"/>
      <c r="X116" s="211"/>
      <c r="Y116" s="211"/>
      <c r="Z116" s="211"/>
      <c r="AA116" s="211"/>
      <c r="AB116" s="211"/>
      <c r="AC116" s="211"/>
      <c r="AD116" s="211"/>
      <c r="AE116" s="211"/>
      <c r="AF116" s="211"/>
      <c r="AG116" s="211"/>
      <c r="AH116" s="211"/>
      <c r="AI116" s="211"/>
      <c r="AJ116" s="211"/>
      <c r="AK116" s="211"/>
      <c r="AL116" s="211"/>
      <c r="AM116" s="211"/>
      <c r="AN116" s="211"/>
      <c r="AO116" s="211"/>
      <c r="AP116" s="211"/>
      <c r="AQ116" s="211"/>
      <c r="AR116" s="211"/>
      <c r="AS116" s="211"/>
      <c r="AT116" s="211"/>
      <c r="AU116" s="211"/>
      <c r="AV116" s="211"/>
      <c r="AW116" s="211"/>
      <c r="AX116" s="211"/>
      <c r="AY116" s="211"/>
      <c r="AZ116" s="211"/>
      <c r="BA116" s="211"/>
      <c r="BB116" s="211"/>
      <c r="BC116" s="211"/>
      <c r="BD116" s="211"/>
      <c r="BE116" s="211"/>
      <c r="BF116" s="211"/>
      <c r="BG116" s="211"/>
      <c r="BH116" s="211"/>
      <c r="BI116" s="211"/>
      <c r="BJ116" s="211"/>
      <c r="BK116" s="211"/>
      <c r="BL116" s="211"/>
      <c r="BM116" s="211"/>
      <c r="BN116" s="211"/>
      <c r="BO116" s="211"/>
      <c r="BP116" s="211"/>
      <c r="BQ116" s="211"/>
      <c r="BR116" s="211"/>
      <c r="BS116" s="211"/>
      <c r="BT116" s="211"/>
      <c r="BU116" s="211"/>
      <c r="BV116" s="211"/>
      <c r="BW116" s="211"/>
      <c r="BX116" s="211"/>
      <c r="BY116" s="211"/>
      <c r="BZ116" s="211"/>
      <c r="CA116" s="211"/>
      <c r="CB116" s="211"/>
      <c r="CC116" s="211"/>
      <c r="CD116" s="211"/>
      <c r="CE116" s="211"/>
      <c r="CF116" s="211"/>
      <c r="CG116" s="211"/>
      <c r="CH116" s="211"/>
      <c r="CI116" s="211"/>
      <c r="CJ116" s="211"/>
      <c r="CK116" s="211"/>
      <c r="CL116" s="211"/>
      <c r="CM116" s="211"/>
      <c r="CN116" s="211"/>
      <c r="CO116" s="211"/>
      <c r="CP116" s="211"/>
      <c r="CQ116" s="211"/>
      <c r="CR116" s="211"/>
      <c r="CS116" s="211"/>
      <c r="CT116" s="211"/>
      <c r="CU116" s="211"/>
      <c r="CV116" s="211"/>
      <c r="CW116" s="211"/>
      <c r="CX116" s="211"/>
      <c r="CY116" s="211"/>
      <c r="CZ116" s="211"/>
      <c r="DA116" s="211"/>
      <c r="DB116" s="211"/>
      <c r="DC116" s="211"/>
      <c r="DD116" s="211"/>
      <c r="DE116" s="211"/>
      <c r="DF116" s="211"/>
      <c r="DG116" s="211"/>
      <c r="DH116" s="211"/>
      <c r="DI116" s="211"/>
      <c r="DJ116" s="211"/>
      <c r="DK116" s="211"/>
      <c r="DL116" s="211"/>
      <c r="DM116" s="211"/>
      <c r="DN116" s="211"/>
      <c r="DO116" s="211"/>
      <c r="DP116" s="211"/>
      <c r="DQ116" s="211"/>
      <c r="DR116" s="211"/>
      <c r="DS116" s="211"/>
      <c r="DT116" s="211"/>
      <c r="DU116" s="211"/>
      <c r="DV116" s="211"/>
      <c r="DW116" s="211"/>
      <c r="DX116" s="211"/>
      <c r="DY116" s="211"/>
      <c r="DZ116" s="211"/>
      <c r="EA116" s="211"/>
      <c r="EB116" s="211"/>
      <c r="EC116" s="211"/>
      <c r="ED116" s="211"/>
      <c r="EE116" s="211"/>
      <c r="EF116" s="211"/>
      <c r="EG116" s="211"/>
      <c r="EH116" s="211"/>
      <c r="EI116" s="211"/>
      <c r="EJ116" s="211"/>
      <c r="EK116" s="211"/>
      <c r="EL116" s="211"/>
      <c r="EM116" s="211"/>
      <c r="EN116" s="211"/>
      <c r="EO116" s="211"/>
      <c r="EP116" s="211"/>
      <c r="EQ116" s="211"/>
      <c r="ER116" s="211"/>
      <c r="ES116" s="211"/>
      <c r="ET116" s="211"/>
      <c r="EU116" s="211"/>
      <c r="EV116" s="211"/>
      <c r="EW116" s="211"/>
      <c r="EX116" s="211"/>
      <c r="EY116" s="211"/>
      <c r="EZ116" s="211"/>
      <c r="FA116" s="211"/>
      <c r="FB116" s="211"/>
      <c r="FC116" s="211"/>
      <c r="FD116" s="211"/>
      <c r="FE116" s="211"/>
      <c r="FF116" s="211"/>
      <c r="FG116" s="211"/>
      <c r="FH116" s="211"/>
      <c r="FI116" s="211"/>
      <c r="FJ116" s="211"/>
      <c r="FK116" s="211"/>
      <c r="FL116" s="211"/>
      <c r="FM116" s="211"/>
      <c r="FN116" s="211"/>
      <c r="FO116" s="211"/>
      <c r="FP116" s="211"/>
      <c r="FQ116" s="211"/>
      <c r="FR116" s="211"/>
      <c r="FS116" s="211"/>
      <c r="FT116" s="211"/>
      <c r="FU116" s="211"/>
      <c r="FV116" s="211"/>
      <c r="FW116" s="211"/>
      <c r="FX116" s="211"/>
      <c r="FY116" s="211"/>
      <c r="FZ116" s="211"/>
      <c r="GA116" s="211"/>
      <c r="GB116" s="211"/>
      <c r="GC116" s="211"/>
      <c r="GD116" s="211"/>
      <c r="GE116" s="211"/>
      <c r="GF116" s="211"/>
      <c r="GG116" s="211"/>
      <c r="GH116" s="211"/>
      <c r="GI116" s="211"/>
      <c r="GJ116" s="211"/>
      <c r="GK116" s="211"/>
      <c r="GL116" s="211"/>
      <c r="GM116" s="211"/>
      <c r="GN116" s="211"/>
      <c r="GO116" s="211"/>
      <c r="GP116" s="211"/>
      <c r="GQ116" s="211"/>
      <c r="GR116" s="211"/>
      <c r="GS116" s="211"/>
      <c r="GT116" s="211"/>
      <c r="GU116" s="211"/>
      <c r="GV116" s="211"/>
      <c r="GW116" s="211"/>
      <c r="GX116" s="211"/>
      <c r="GY116" s="211"/>
      <c r="GZ116" s="211"/>
      <c r="HA116" s="211"/>
      <c r="HB116" s="211"/>
      <c r="HC116" s="211"/>
      <c r="HD116" s="211"/>
      <c r="HE116" s="211"/>
      <c r="HF116" s="211"/>
      <c r="HG116" s="211"/>
      <c r="HH116" s="211"/>
      <c r="HI116" s="211"/>
      <c r="HJ116" s="211"/>
      <c r="HK116" s="211"/>
      <c r="HL116" s="211"/>
      <c r="HM116" s="211"/>
      <c r="HN116" s="211"/>
      <c r="HO116" s="211"/>
      <c r="HP116" s="211"/>
      <c r="HQ116" s="211"/>
      <c r="HR116" s="211"/>
      <c r="HS116" s="211"/>
      <c r="HT116" s="211"/>
      <c r="HU116" s="211"/>
      <c r="HV116" s="211"/>
      <c r="HW116" s="211"/>
      <c r="HX116" s="211"/>
      <c r="HY116" s="211"/>
      <c r="HZ116" s="211"/>
      <c r="IA116" s="211"/>
      <c r="IB116" s="211"/>
      <c r="IC116" s="211"/>
      <c r="ID116" s="211"/>
      <c r="IE116" s="211"/>
      <c r="IF116" s="211"/>
      <c r="IG116" s="211"/>
      <c r="IH116" s="211"/>
      <c r="II116" s="211"/>
      <c r="IJ116" s="211"/>
      <c r="IK116" s="211"/>
      <c r="IL116" s="211"/>
      <c r="IM116" s="211"/>
      <c r="IN116" s="211"/>
      <c r="IO116" s="211"/>
      <c r="IP116" s="211"/>
      <c r="IQ116" s="211"/>
      <c r="IR116" s="211"/>
      <c r="IS116" s="211"/>
      <c r="IT116" s="211"/>
      <c r="IU116" s="211"/>
    </row>
    <row r="117" spans="1:255" s="215" customFormat="1" ht="15">
      <c r="A117" s="972" t="s">
        <v>294</v>
      </c>
      <c r="B117" s="973"/>
      <c r="C117" s="974"/>
      <c r="D117" s="205"/>
      <c r="E117" s="198"/>
      <c r="F117" s="199"/>
      <c r="G117" s="199"/>
      <c r="H117" s="200"/>
      <c r="I117" s="206"/>
      <c r="J117" s="192"/>
      <c r="K117" s="791">
        <f>SUM(K85:K116)</f>
        <v>2775069.3499999996</v>
      </c>
      <c r="L117" s="199"/>
      <c r="M117" s="199"/>
      <c r="N117" s="192"/>
      <c r="O117" s="144"/>
      <c r="P117" s="211"/>
      <c r="Q117" s="211"/>
      <c r="R117" s="211"/>
      <c r="S117" s="211"/>
      <c r="T117" s="211"/>
      <c r="U117" s="211"/>
      <c r="V117" s="211"/>
      <c r="W117" s="211"/>
      <c r="X117" s="211"/>
      <c r="Y117" s="211"/>
      <c r="Z117" s="211"/>
      <c r="AA117" s="211"/>
      <c r="AB117" s="211"/>
      <c r="AC117" s="211"/>
      <c r="AD117" s="211"/>
      <c r="AE117" s="211"/>
      <c r="AF117" s="211"/>
      <c r="AG117" s="211"/>
      <c r="AH117" s="211"/>
      <c r="AI117" s="211"/>
      <c r="AJ117" s="211"/>
      <c r="AK117" s="211"/>
      <c r="AL117" s="211"/>
      <c r="AM117" s="211"/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211"/>
      <c r="AX117" s="211"/>
      <c r="AY117" s="211"/>
      <c r="AZ117" s="211"/>
      <c r="BA117" s="211"/>
      <c r="BB117" s="211"/>
      <c r="BC117" s="211"/>
      <c r="BD117" s="211"/>
      <c r="BE117" s="211"/>
      <c r="BF117" s="211"/>
      <c r="BG117" s="211"/>
      <c r="BH117" s="211"/>
      <c r="BI117" s="211"/>
      <c r="BJ117" s="211"/>
      <c r="BK117" s="211"/>
      <c r="BL117" s="211"/>
      <c r="BM117" s="211"/>
      <c r="BN117" s="211"/>
      <c r="BO117" s="211"/>
      <c r="BP117" s="211"/>
      <c r="BQ117" s="211"/>
      <c r="BR117" s="211"/>
      <c r="BS117" s="211"/>
      <c r="BT117" s="211"/>
      <c r="BU117" s="211"/>
      <c r="BV117" s="211"/>
      <c r="BW117" s="211"/>
      <c r="BX117" s="211"/>
      <c r="BY117" s="211"/>
      <c r="BZ117" s="211"/>
      <c r="CA117" s="211"/>
      <c r="CB117" s="211"/>
      <c r="CC117" s="211"/>
      <c r="CD117" s="211"/>
      <c r="CE117" s="211"/>
      <c r="CF117" s="211"/>
      <c r="CG117" s="211"/>
      <c r="CH117" s="211"/>
      <c r="CI117" s="211"/>
      <c r="CJ117" s="211"/>
      <c r="CK117" s="211"/>
      <c r="CL117" s="211"/>
      <c r="CM117" s="211"/>
      <c r="CN117" s="211"/>
      <c r="CO117" s="211"/>
      <c r="CP117" s="211"/>
      <c r="CQ117" s="211"/>
      <c r="CR117" s="211"/>
      <c r="CS117" s="211"/>
      <c r="CT117" s="211"/>
      <c r="CU117" s="211"/>
      <c r="CV117" s="211"/>
      <c r="CW117" s="211"/>
      <c r="CX117" s="211"/>
      <c r="CY117" s="211"/>
      <c r="CZ117" s="211"/>
      <c r="DA117" s="211"/>
      <c r="DB117" s="211"/>
      <c r="DC117" s="211"/>
      <c r="DD117" s="211"/>
      <c r="DE117" s="211"/>
      <c r="DF117" s="211"/>
      <c r="DG117" s="211"/>
      <c r="DH117" s="211"/>
      <c r="DI117" s="211"/>
      <c r="DJ117" s="211"/>
      <c r="DK117" s="211"/>
      <c r="DL117" s="211"/>
      <c r="DM117" s="211"/>
      <c r="DN117" s="211"/>
      <c r="DO117" s="211"/>
      <c r="DP117" s="211"/>
      <c r="DQ117" s="211"/>
      <c r="DR117" s="211"/>
      <c r="DS117" s="211"/>
      <c r="DT117" s="211"/>
      <c r="DU117" s="211"/>
      <c r="DV117" s="211"/>
      <c r="DW117" s="211"/>
      <c r="DX117" s="211"/>
      <c r="DY117" s="211"/>
      <c r="DZ117" s="211"/>
      <c r="EA117" s="211"/>
      <c r="EB117" s="211"/>
      <c r="EC117" s="211"/>
      <c r="ED117" s="211"/>
      <c r="EE117" s="211"/>
      <c r="EF117" s="211"/>
      <c r="EG117" s="211"/>
      <c r="EH117" s="211"/>
      <c r="EI117" s="211"/>
      <c r="EJ117" s="211"/>
      <c r="EK117" s="211"/>
      <c r="EL117" s="211"/>
      <c r="EM117" s="211"/>
      <c r="EN117" s="211"/>
      <c r="EO117" s="211"/>
      <c r="EP117" s="211"/>
      <c r="EQ117" s="211"/>
      <c r="ER117" s="211"/>
      <c r="ES117" s="211"/>
      <c r="ET117" s="211"/>
      <c r="EU117" s="211"/>
      <c r="EV117" s="211"/>
      <c r="EW117" s="211"/>
      <c r="EX117" s="211"/>
      <c r="EY117" s="211"/>
      <c r="EZ117" s="211"/>
      <c r="FA117" s="211"/>
      <c r="FB117" s="211"/>
      <c r="FC117" s="211"/>
      <c r="FD117" s="211"/>
      <c r="FE117" s="211"/>
      <c r="FF117" s="211"/>
      <c r="FG117" s="211"/>
      <c r="FH117" s="211"/>
      <c r="FI117" s="211"/>
      <c r="FJ117" s="211"/>
      <c r="FK117" s="211"/>
      <c r="FL117" s="211"/>
      <c r="FM117" s="211"/>
      <c r="FN117" s="211"/>
      <c r="FO117" s="211"/>
      <c r="FP117" s="211"/>
      <c r="FQ117" s="211"/>
      <c r="FR117" s="211"/>
      <c r="FS117" s="211"/>
      <c r="FT117" s="211"/>
      <c r="FU117" s="211"/>
      <c r="FV117" s="211"/>
      <c r="FW117" s="211"/>
      <c r="FX117" s="211"/>
      <c r="FY117" s="211"/>
      <c r="FZ117" s="211"/>
      <c r="GA117" s="211"/>
      <c r="GB117" s="211"/>
      <c r="GC117" s="211"/>
      <c r="GD117" s="211"/>
      <c r="GE117" s="211"/>
      <c r="GF117" s="211"/>
      <c r="GG117" s="211"/>
      <c r="GH117" s="211"/>
      <c r="GI117" s="211"/>
      <c r="GJ117" s="211"/>
      <c r="GK117" s="211"/>
      <c r="GL117" s="211"/>
      <c r="GM117" s="211"/>
      <c r="GN117" s="211"/>
      <c r="GO117" s="211"/>
      <c r="GP117" s="211"/>
      <c r="GQ117" s="211"/>
      <c r="GR117" s="211"/>
      <c r="GS117" s="211"/>
      <c r="GT117" s="211"/>
      <c r="GU117" s="211"/>
      <c r="GV117" s="211"/>
      <c r="GW117" s="211"/>
      <c r="GX117" s="211"/>
      <c r="GY117" s="211"/>
      <c r="GZ117" s="211"/>
      <c r="HA117" s="211"/>
      <c r="HB117" s="211"/>
      <c r="HC117" s="211"/>
      <c r="HD117" s="211"/>
      <c r="HE117" s="211"/>
      <c r="HF117" s="211"/>
      <c r="HG117" s="211"/>
      <c r="HH117" s="211"/>
      <c r="HI117" s="211"/>
      <c r="HJ117" s="211"/>
      <c r="HK117" s="211"/>
      <c r="HL117" s="211"/>
      <c r="HM117" s="211"/>
      <c r="HN117" s="211"/>
      <c r="HO117" s="211"/>
      <c r="HP117" s="211"/>
      <c r="HQ117" s="211"/>
      <c r="HR117" s="211"/>
      <c r="HS117" s="211"/>
      <c r="HT117" s="211"/>
      <c r="HU117" s="211"/>
      <c r="HV117" s="211"/>
      <c r="HW117" s="211"/>
      <c r="HX117" s="211"/>
      <c r="HY117" s="211"/>
      <c r="HZ117" s="211"/>
      <c r="IA117" s="211"/>
      <c r="IB117" s="211"/>
      <c r="IC117" s="211"/>
      <c r="ID117" s="211"/>
      <c r="IE117" s="211"/>
      <c r="IF117" s="211"/>
      <c r="IG117" s="211"/>
      <c r="IH117" s="211"/>
      <c r="II117" s="211"/>
      <c r="IJ117" s="211"/>
      <c r="IK117" s="211"/>
      <c r="IL117" s="211"/>
      <c r="IM117" s="211"/>
      <c r="IN117" s="211"/>
      <c r="IO117" s="211"/>
      <c r="IP117" s="211"/>
      <c r="IQ117" s="211"/>
      <c r="IR117" s="211"/>
      <c r="IS117" s="211"/>
      <c r="IT117" s="211"/>
      <c r="IU117" s="211"/>
    </row>
    <row r="118" spans="1:255" s="215" customFormat="1" ht="15">
      <c r="A118" s="1011" t="s">
        <v>370</v>
      </c>
      <c r="B118" s="1012"/>
      <c r="C118" s="1012"/>
      <c r="D118" s="1012"/>
      <c r="E118" s="1012"/>
      <c r="F118" s="1012"/>
      <c r="G118" s="1012"/>
      <c r="H118" s="1012"/>
      <c r="I118" s="1012"/>
      <c r="J118" s="1012"/>
      <c r="K118" s="1012"/>
      <c r="L118" s="1012"/>
      <c r="M118" s="1012"/>
      <c r="N118" s="1012"/>
      <c r="O118" s="1012"/>
      <c r="P118" s="211"/>
      <c r="Q118" s="211"/>
      <c r="R118" s="211"/>
      <c r="S118" s="211"/>
      <c r="T118" s="211"/>
      <c r="U118" s="211"/>
      <c r="V118" s="211"/>
      <c r="W118" s="211"/>
      <c r="X118" s="211"/>
      <c r="Y118" s="211"/>
      <c r="Z118" s="211"/>
      <c r="AA118" s="211"/>
      <c r="AB118" s="211"/>
      <c r="AC118" s="211"/>
      <c r="AD118" s="211"/>
      <c r="AE118" s="211"/>
      <c r="AF118" s="211"/>
      <c r="AG118" s="211"/>
      <c r="AH118" s="211"/>
      <c r="AI118" s="211"/>
      <c r="AJ118" s="211"/>
      <c r="AK118" s="211"/>
      <c r="AL118" s="211"/>
      <c r="AM118" s="211"/>
      <c r="AN118" s="211"/>
      <c r="AO118" s="211"/>
      <c r="AP118" s="211"/>
      <c r="AQ118" s="211"/>
      <c r="AR118" s="211"/>
      <c r="AS118" s="211"/>
      <c r="AT118" s="211"/>
      <c r="AU118" s="211"/>
      <c r="AV118" s="211"/>
      <c r="AW118" s="211"/>
      <c r="AX118" s="211"/>
      <c r="AY118" s="211"/>
      <c r="AZ118" s="211"/>
      <c r="BA118" s="211"/>
      <c r="BB118" s="211"/>
      <c r="BC118" s="211"/>
      <c r="BD118" s="211"/>
      <c r="BE118" s="211"/>
      <c r="BF118" s="211"/>
      <c r="BG118" s="211"/>
      <c r="BH118" s="211"/>
      <c r="BI118" s="211"/>
      <c r="BJ118" s="211"/>
      <c r="BK118" s="211"/>
      <c r="BL118" s="211"/>
      <c r="BM118" s="211"/>
      <c r="BN118" s="211"/>
      <c r="BO118" s="211"/>
      <c r="BP118" s="211"/>
      <c r="BQ118" s="211"/>
      <c r="BR118" s="211"/>
      <c r="BS118" s="211"/>
      <c r="BT118" s="211"/>
      <c r="BU118" s="211"/>
      <c r="BV118" s="211"/>
      <c r="BW118" s="211"/>
      <c r="BX118" s="211"/>
      <c r="BY118" s="211"/>
      <c r="BZ118" s="211"/>
      <c r="CA118" s="211"/>
      <c r="CB118" s="211"/>
      <c r="CC118" s="211"/>
      <c r="CD118" s="211"/>
      <c r="CE118" s="211"/>
      <c r="CF118" s="211"/>
      <c r="CG118" s="211"/>
      <c r="CH118" s="211"/>
      <c r="CI118" s="211"/>
      <c r="CJ118" s="211"/>
      <c r="CK118" s="211"/>
      <c r="CL118" s="211"/>
      <c r="CM118" s="211"/>
      <c r="CN118" s="211"/>
      <c r="CO118" s="211"/>
      <c r="CP118" s="211"/>
      <c r="CQ118" s="211"/>
      <c r="CR118" s="211"/>
      <c r="CS118" s="211"/>
      <c r="CT118" s="211"/>
      <c r="CU118" s="211"/>
      <c r="CV118" s="211"/>
      <c r="CW118" s="211"/>
      <c r="CX118" s="211"/>
      <c r="CY118" s="211"/>
      <c r="CZ118" s="211"/>
      <c r="DA118" s="211"/>
      <c r="DB118" s="211"/>
      <c r="DC118" s="211"/>
      <c r="DD118" s="211"/>
      <c r="DE118" s="211"/>
      <c r="DF118" s="211"/>
      <c r="DG118" s="211"/>
      <c r="DH118" s="211"/>
      <c r="DI118" s="211"/>
      <c r="DJ118" s="211"/>
      <c r="DK118" s="211"/>
      <c r="DL118" s="211"/>
      <c r="DM118" s="211"/>
      <c r="DN118" s="211"/>
      <c r="DO118" s="211"/>
      <c r="DP118" s="211"/>
      <c r="DQ118" s="211"/>
      <c r="DR118" s="211"/>
      <c r="DS118" s="211"/>
      <c r="DT118" s="211"/>
      <c r="DU118" s="211"/>
      <c r="DV118" s="211"/>
      <c r="DW118" s="211"/>
      <c r="DX118" s="211"/>
      <c r="DY118" s="211"/>
      <c r="DZ118" s="211"/>
      <c r="EA118" s="211"/>
      <c r="EB118" s="211"/>
      <c r="EC118" s="211"/>
      <c r="ED118" s="211"/>
      <c r="EE118" s="211"/>
      <c r="EF118" s="211"/>
      <c r="EG118" s="211"/>
      <c r="EH118" s="211"/>
      <c r="EI118" s="211"/>
      <c r="EJ118" s="211"/>
      <c r="EK118" s="211"/>
      <c r="EL118" s="211"/>
      <c r="EM118" s="211"/>
      <c r="EN118" s="211"/>
      <c r="EO118" s="211"/>
      <c r="EP118" s="211"/>
      <c r="EQ118" s="211"/>
      <c r="ER118" s="211"/>
      <c r="ES118" s="211"/>
      <c r="ET118" s="211"/>
      <c r="EU118" s="211"/>
      <c r="EV118" s="211"/>
      <c r="EW118" s="211"/>
      <c r="EX118" s="211"/>
      <c r="EY118" s="211"/>
      <c r="EZ118" s="211"/>
      <c r="FA118" s="211"/>
      <c r="FB118" s="211"/>
      <c r="FC118" s="211"/>
      <c r="FD118" s="211"/>
      <c r="FE118" s="211"/>
      <c r="FF118" s="211"/>
      <c r="FG118" s="211"/>
      <c r="FH118" s="211"/>
      <c r="FI118" s="211"/>
      <c r="FJ118" s="211"/>
      <c r="FK118" s="211"/>
      <c r="FL118" s="211"/>
      <c r="FM118" s="211"/>
      <c r="FN118" s="211"/>
      <c r="FO118" s="211"/>
      <c r="FP118" s="211"/>
      <c r="FQ118" s="211"/>
      <c r="FR118" s="211"/>
      <c r="FS118" s="211"/>
      <c r="FT118" s="211"/>
      <c r="FU118" s="211"/>
      <c r="FV118" s="211"/>
      <c r="FW118" s="211"/>
      <c r="FX118" s="211"/>
      <c r="FY118" s="211"/>
      <c r="FZ118" s="211"/>
      <c r="GA118" s="211"/>
      <c r="GB118" s="211"/>
      <c r="GC118" s="211"/>
      <c r="GD118" s="211"/>
      <c r="GE118" s="211"/>
      <c r="GF118" s="211"/>
      <c r="GG118" s="211"/>
      <c r="GH118" s="211"/>
      <c r="GI118" s="211"/>
      <c r="GJ118" s="211"/>
      <c r="GK118" s="211"/>
      <c r="GL118" s="211"/>
      <c r="GM118" s="211"/>
      <c r="GN118" s="211"/>
      <c r="GO118" s="211"/>
      <c r="GP118" s="211"/>
      <c r="GQ118" s="211"/>
      <c r="GR118" s="211"/>
      <c r="GS118" s="211"/>
      <c r="GT118" s="211"/>
      <c r="GU118" s="211"/>
      <c r="GV118" s="211"/>
      <c r="GW118" s="211"/>
      <c r="GX118" s="211"/>
      <c r="GY118" s="211"/>
      <c r="GZ118" s="211"/>
      <c r="HA118" s="211"/>
      <c r="HB118" s="211"/>
      <c r="HC118" s="211"/>
      <c r="HD118" s="211"/>
      <c r="HE118" s="211"/>
      <c r="HF118" s="211"/>
      <c r="HG118" s="211"/>
      <c r="HH118" s="211"/>
      <c r="HI118" s="211"/>
      <c r="HJ118" s="211"/>
      <c r="HK118" s="211"/>
      <c r="HL118" s="211"/>
      <c r="HM118" s="211"/>
      <c r="HN118" s="211"/>
      <c r="HO118" s="211"/>
      <c r="HP118" s="211"/>
      <c r="HQ118" s="211"/>
      <c r="HR118" s="211"/>
      <c r="HS118" s="211"/>
      <c r="HT118" s="211"/>
      <c r="HU118" s="211"/>
      <c r="HV118" s="211"/>
      <c r="HW118" s="211"/>
      <c r="HX118" s="211"/>
      <c r="HY118" s="211"/>
      <c r="HZ118" s="211"/>
      <c r="IA118" s="211"/>
      <c r="IB118" s="211"/>
      <c r="IC118" s="211"/>
      <c r="ID118" s="211"/>
      <c r="IE118" s="211"/>
      <c r="IF118" s="211"/>
      <c r="IG118" s="211"/>
      <c r="IH118" s="211"/>
      <c r="II118" s="211"/>
      <c r="IJ118" s="211"/>
      <c r="IK118" s="211"/>
      <c r="IL118" s="211"/>
      <c r="IM118" s="211"/>
      <c r="IN118" s="211"/>
      <c r="IO118" s="211"/>
      <c r="IP118" s="211"/>
      <c r="IQ118" s="211"/>
      <c r="IR118" s="211"/>
      <c r="IS118" s="211"/>
      <c r="IT118" s="211"/>
      <c r="IU118" s="211"/>
    </row>
    <row r="119" spans="1:255" s="215" customFormat="1" ht="60">
      <c r="A119" s="192">
        <v>94</v>
      </c>
      <c r="B119" s="192" t="s">
        <v>224</v>
      </c>
      <c r="C119" s="192">
        <v>3190460</v>
      </c>
      <c r="D119" s="206" t="s">
        <v>371</v>
      </c>
      <c r="E119" s="198" t="s">
        <v>372</v>
      </c>
      <c r="F119" s="199">
        <v>796</v>
      </c>
      <c r="G119" s="192" t="s">
        <v>46</v>
      </c>
      <c r="H119" s="209">
        <v>45</v>
      </c>
      <c r="I119" s="206">
        <v>60226501000</v>
      </c>
      <c r="J119" s="192" t="s">
        <v>160</v>
      </c>
      <c r="K119" s="192">
        <v>16650</v>
      </c>
      <c r="L119" s="192" t="s">
        <v>308</v>
      </c>
      <c r="M119" s="192" t="s">
        <v>308</v>
      </c>
      <c r="N119" s="192" t="s">
        <v>56</v>
      </c>
      <c r="O119" s="192" t="s">
        <v>58</v>
      </c>
      <c r="P119" s="211"/>
      <c r="Q119" s="211"/>
      <c r="R119" s="211"/>
      <c r="S119" s="211"/>
      <c r="T119" s="211"/>
      <c r="U119" s="211"/>
      <c r="V119" s="211"/>
      <c r="W119" s="211"/>
      <c r="X119" s="211"/>
      <c r="Y119" s="211"/>
      <c r="Z119" s="211"/>
      <c r="AA119" s="211"/>
      <c r="AB119" s="211"/>
      <c r="AC119" s="211"/>
      <c r="AD119" s="211"/>
      <c r="AE119" s="211"/>
      <c r="AF119" s="211"/>
      <c r="AG119" s="211"/>
      <c r="AH119" s="211"/>
      <c r="AI119" s="211"/>
      <c r="AJ119" s="211"/>
      <c r="AK119" s="211"/>
      <c r="AL119" s="211"/>
      <c r="AM119" s="211"/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1"/>
      <c r="AY119" s="211"/>
      <c r="AZ119" s="211"/>
      <c r="BA119" s="211"/>
      <c r="BB119" s="211"/>
      <c r="BC119" s="211"/>
      <c r="BD119" s="211"/>
      <c r="BE119" s="211"/>
      <c r="BF119" s="211"/>
      <c r="BG119" s="211"/>
      <c r="BH119" s="211"/>
      <c r="BI119" s="211"/>
      <c r="BJ119" s="211"/>
      <c r="BK119" s="211"/>
      <c r="BL119" s="211"/>
      <c r="BM119" s="211"/>
      <c r="BN119" s="211"/>
      <c r="BO119" s="211"/>
      <c r="BP119" s="211"/>
      <c r="BQ119" s="211"/>
      <c r="BR119" s="211"/>
      <c r="BS119" s="211"/>
      <c r="BT119" s="211"/>
      <c r="BU119" s="211"/>
      <c r="BV119" s="211"/>
      <c r="BW119" s="211"/>
      <c r="BX119" s="211"/>
      <c r="BY119" s="211"/>
      <c r="BZ119" s="211"/>
      <c r="CA119" s="211"/>
      <c r="CB119" s="211"/>
      <c r="CC119" s="211"/>
      <c r="CD119" s="211"/>
      <c r="CE119" s="211"/>
      <c r="CF119" s="211"/>
      <c r="CG119" s="211"/>
      <c r="CH119" s="211"/>
      <c r="CI119" s="211"/>
      <c r="CJ119" s="211"/>
      <c r="CK119" s="211"/>
      <c r="CL119" s="211"/>
      <c r="CM119" s="211"/>
      <c r="CN119" s="211"/>
      <c r="CO119" s="211"/>
      <c r="CP119" s="211"/>
      <c r="CQ119" s="211"/>
      <c r="CR119" s="211"/>
      <c r="CS119" s="211"/>
      <c r="CT119" s="211"/>
      <c r="CU119" s="211"/>
      <c r="CV119" s="211"/>
      <c r="CW119" s="211"/>
      <c r="CX119" s="211"/>
      <c r="CY119" s="211"/>
      <c r="CZ119" s="211"/>
      <c r="DA119" s="211"/>
      <c r="DB119" s="211"/>
      <c r="DC119" s="211"/>
      <c r="DD119" s="211"/>
      <c r="DE119" s="211"/>
      <c r="DF119" s="211"/>
      <c r="DG119" s="211"/>
      <c r="DH119" s="211"/>
      <c r="DI119" s="211"/>
      <c r="DJ119" s="211"/>
      <c r="DK119" s="211"/>
      <c r="DL119" s="211"/>
      <c r="DM119" s="211"/>
      <c r="DN119" s="211"/>
      <c r="DO119" s="211"/>
      <c r="DP119" s="211"/>
      <c r="DQ119" s="211"/>
      <c r="DR119" s="211"/>
      <c r="DS119" s="211"/>
      <c r="DT119" s="211"/>
      <c r="DU119" s="211"/>
      <c r="DV119" s="211"/>
      <c r="DW119" s="211"/>
      <c r="DX119" s="211"/>
      <c r="DY119" s="211"/>
      <c r="DZ119" s="211"/>
      <c r="EA119" s="211"/>
      <c r="EB119" s="211"/>
      <c r="EC119" s="211"/>
      <c r="ED119" s="211"/>
      <c r="EE119" s="211"/>
      <c r="EF119" s="211"/>
      <c r="EG119" s="211"/>
      <c r="EH119" s="211"/>
      <c r="EI119" s="211"/>
      <c r="EJ119" s="211"/>
      <c r="EK119" s="211"/>
      <c r="EL119" s="211"/>
      <c r="EM119" s="211"/>
      <c r="EN119" s="211"/>
      <c r="EO119" s="211"/>
      <c r="EP119" s="211"/>
      <c r="EQ119" s="211"/>
      <c r="ER119" s="211"/>
      <c r="ES119" s="211"/>
      <c r="ET119" s="211"/>
      <c r="EU119" s="211"/>
      <c r="EV119" s="211"/>
      <c r="EW119" s="211"/>
      <c r="EX119" s="211"/>
      <c r="EY119" s="211"/>
      <c r="EZ119" s="211"/>
      <c r="FA119" s="211"/>
      <c r="FB119" s="211"/>
      <c r="FC119" s="211"/>
      <c r="FD119" s="211"/>
      <c r="FE119" s="211"/>
      <c r="FF119" s="211"/>
      <c r="FG119" s="211"/>
      <c r="FH119" s="211"/>
      <c r="FI119" s="211"/>
      <c r="FJ119" s="211"/>
      <c r="FK119" s="211"/>
      <c r="FL119" s="211"/>
      <c r="FM119" s="211"/>
      <c r="FN119" s="211"/>
      <c r="FO119" s="211"/>
      <c r="FP119" s="211"/>
      <c r="FQ119" s="211"/>
      <c r="FR119" s="211"/>
      <c r="FS119" s="211"/>
      <c r="FT119" s="211"/>
      <c r="FU119" s="211"/>
      <c r="FV119" s="211"/>
      <c r="FW119" s="211"/>
      <c r="FX119" s="211"/>
      <c r="FY119" s="211"/>
      <c r="FZ119" s="211"/>
      <c r="GA119" s="211"/>
      <c r="GB119" s="211"/>
      <c r="GC119" s="211"/>
      <c r="GD119" s="211"/>
      <c r="GE119" s="211"/>
      <c r="GF119" s="211"/>
      <c r="GG119" s="211"/>
      <c r="GH119" s="211"/>
      <c r="GI119" s="211"/>
      <c r="GJ119" s="211"/>
      <c r="GK119" s="211"/>
      <c r="GL119" s="211"/>
      <c r="GM119" s="211"/>
      <c r="GN119" s="211"/>
      <c r="GO119" s="211"/>
      <c r="GP119" s="211"/>
      <c r="GQ119" s="211"/>
      <c r="GR119" s="211"/>
      <c r="GS119" s="211"/>
      <c r="GT119" s="211"/>
      <c r="GU119" s="211"/>
      <c r="GV119" s="211"/>
      <c r="GW119" s="211"/>
      <c r="GX119" s="211"/>
      <c r="GY119" s="211"/>
      <c r="GZ119" s="211"/>
      <c r="HA119" s="211"/>
      <c r="HB119" s="211"/>
      <c r="HC119" s="211"/>
      <c r="HD119" s="211"/>
      <c r="HE119" s="211"/>
      <c r="HF119" s="211"/>
      <c r="HG119" s="211"/>
      <c r="HH119" s="211"/>
      <c r="HI119" s="211"/>
      <c r="HJ119" s="211"/>
      <c r="HK119" s="211"/>
      <c r="HL119" s="211"/>
      <c r="HM119" s="211"/>
      <c r="HN119" s="211"/>
      <c r="HO119" s="211"/>
      <c r="HP119" s="211"/>
      <c r="HQ119" s="211"/>
      <c r="HR119" s="211"/>
      <c r="HS119" s="211"/>
      <c r="HT119" s="211"/>
      <c r="HU119" s="211"/>
      <c r="HV119" s="211"/>
      <c r="HW119" s="211"/>
      <c r="HX119" s="211"/>
      <c r="HY119" s="211"/>
      <c r="HZ119" s="211"/>
      <c r="IA119" s="211"/>
      <c r="IB119" s="211"/>
      <c r="IC119" s="211"/>
      <c r="ID119" s="211"/>
      <c r="IE119" s="211"/>
      <c r="IF119" s="211"/>
      <c r="IG119" s="211"/>
      <c r="IH119" s="211"/>
      <c r="II119" s="211"/>
      <c r="IJ119" s="211"/>
      <c r="IK119" s="211"/>
      <c r="IL119" s="211"/>
      <c r="IM119" s="211"/>
      <c r="IN119" s="211"/>
      <c r="IO119" s="211"/>
      <c r="IP119" s="211"/>
      <c r="IQ119" s="211"/>
      <c r="IR119" s="211"/>
      <c r="IS119" s="211"/>
      <c r="IT119" s="211"/>
      <c r="IU119" s="211"/>
    </row>
    <row r="120" spans="1:255" s="215" customFormat="1" ht="60">
      <c r="A120" s="192">
        <v>95</v>
      </c>
      <c r="B120" s="192" t="s">
        <v>224</v>
      </c>
      <c r="C120" s="192">
        <v>2691340</v>
      </c>
      <c r="D120" s="206" t="s">
        <v>373</v>
      </c>
      <c r="E120" s="198" t="s">
        <v>372</v>
      </c>
      <c r="F120" s="199">
        <v>796</v>
      </c>
      <c r="G120" s="192" t="s">
        <v>46</v>
      </c>
      <c r="H120" s="209">
        <v>9</v>
      </c>
      <c r="I120" s="206">
        <v>60226501000</v>
      </c>
      <c r="J120" s="192" t="s">
        <v>160</v>
      </c>
      <c r="K120" s="192">
        <v>29745.81</v>
      </c>
      <c r="L120" s="192" t="s">
        <v>308</v>
      </c>
      <c r="M120" s="192" t="s">
        <v>308</v>
      </c>
      <c r="N120" s="192" t="s">
        <v>56</v>
      </c>
      <c r="O120" s="192" t="s">
        <v>58</v>
      </c>
      <c r="P120" s="211"/>
      <c r="Q120" s="211"/>
      <c r="R120" s="211"/>
      <c r="S120" s="211"/>
      <c r="T120" s="211"/>
      <c r="U120" s="211"/>
      <c r="V120" s="211"/>
      <c r="W120" s="211"/>
      <c r="X120" s="211"/>
      <c r="Y120" s="211"/>
      <c r="Z120" s="211"/>
      <c r="AA120" s="211"/>
      <c r="AB120" s="211"/>
      <c r="AC120" s="211"/>
      <c r="AD120" s="211"/>
      <c r="AE120" s="211"/>
      <c r="AF120" s="211"/>
      <c r="AG120" s="211"/>
      <c r="AH120" s="211"/>
      <c r="AI120" s="211"/>
      <c r="AJ120" s="211"/>
      <c r="AK120" s="211"/>
      <c r="AL120" s="211"/>
      <c r="AM120" s="211"/>
      <c r="AN120" s="211"/>
      <c r="AO120" s="211"/>
      <c r="AP120" s="211"/>
      <c r="AQ120" s="211"/>
      <c r="AR120" s="211"/>
      <c r="AS120" s="211"/>
      <c r="AT120" s="211"/>
      <c r="AU120" s="211"/>
      <c r="AV120" s="211"/>
      <c r="AW120" s="211"/>
      <c r="AX120" s="211"/>
      <c r="AY120" s="211"/>
      <c r="AZ120" s="211"/>
      <c r="BA120" s="211"/>
      <c r="BB120" s="211"/>
      <c r="BC120" s="211"/>
      <c r="BD120" s="211"/>
      <c r="BE120" s="211"/>
      <c r="BF120" s="211"/>
      <c r="BG120" s="211"/>
      <c r="BH120" s="211"/>
      <c r="BI120" s="211"/>
      <c r="BJ120" s="211"/>
      <c r="BK120" s="211"/>
      <c r="BL120" s="211"/>
      <c r="BM120" s="211"/>
      <c r="BN120" s="211"/>
      <c r="BO120" s="211"/>
      <c r="BP120" s="211"/>
      <c r="BQ120" s="211"/>
      <c r="BR120" s="211"/>
      <c r="BS120" s="211"/>
      <c r="BT120" s="211"/>
      <c r="BU120" s="211"/>
      <c r="BV120" s="211"/>
      <c r="BW120" s="211"/>
      <c r="BX120" s="211"/>
      <c r="BY120" s="211"/>
      <c r="BZ120" s="211"/>
      <c r="CA120" s="211"/>
      <c r="CB120" s="211"/>
      <c r="CC120" s="211"/>
      <c r="CD120" s="211"/>
      <c r="CE120" s="211"/>
      <c r="CF120" s="211"/>
      <c r="CG120" s="211"/>
      <c r="CH120" s="211"/>
      <c r="CI120" s="211"/>
      <c r="CJ120" s="211"/>
      <c r="CK120" s="211"/>
      <c r="CL120" s="211"/>
      <c r="CM120" s="211"/>
      <c r="CN120" s="211"/>
      <c r="CO120" s="211"/>
      <c r="CP120" s="211"/>
      <c r="CQ120" s="211"/>
      <c r="CR120" s="211"/>
      <c r="CS120" s="211"/>
      <c r="CT120" s="211"/>
      <c r="CU120" s="211"/>
      <c r="CV120" s="211"/>
      <c r="CW120" s="211"/>
      <c r="CX120" s="211"/>
      <c r="CY120" s="211"/>
      <c r="CZ120" s="211"/>
      <c r="DA120" s="211"/>
      <c r="DB120" s="211"/>
      <c r="DC120" s="211"/>
      <c r="DD120" s="211"/>
      <c r="DE120" s="211"/>
      <c r="DF120" s="211"/>
      <c r="DG120" s="211"/>
      <c r="DH120" s="211"/>
      <c r="DI120" s="211"/>
      <c r="DJ120" s="211"/>
      <c r="DK120" s="211"/>
      <c r="DL120" s="211"/>
      <c r="DM120" s="211"/>
      <c r="DN120" s="211"/>
      <c r="DO120" s="211"/>
      <c r="DP120" s="211"/>
      <c r="DQ120" s="211"/>
      <c r="DR120" s="211"/>
      <c r="DS120" s="211"/>
      <c r="DT120" s="211"/>
      <c r="DU120" s="211"/>
      <c r="DV120" s="211"/>
      <c r="DW120" s="211"/>
      <c r="DX120" s="211"/>
      <c r="DY120" s="211"/>
      <c r="DZ120" s="211"/>
      <c r="EA120" s="211"/>
      <c r="EB120" s="211"/>
      <c r="EC120" s="211"/>
      <c r="ED120" s="211"/>
      <c r="EE120" s="211"/>
      <c r="EF120" s="211"/>
      <c r="EG120" s="211"/>
      <c r="EH120" s="211"/>
      <c r="EI120" s="211"/>
      <c r="EJ120" s="211"/>
      <c r="EK120" s="211"/>
      <c r="EL120" s="211"/>
      <c r="EM120" s="211"/>
      <c r="EN120" s="211"/>
      <c r="EO120" s="211"/>
      <c r="EP120" s="211"/>
      <c r="EQ120" s="211"/>
      <c r="ER120" s="211"/>
      <c r="ES120" s="211"/>
      <c r="ET120" s="211"/>
      <c r="EU120" s="211"/>
      <c r="EV120" s="211"/>
      <c r="EW120" s="211"/>
      <c r="EX120" s="211"/>
      <c r="EY120" s="211"/>
      <c r="EZ120" s="211"/>
      <c r="FA120" s="211"/>
      <c r="FB120" s="211"/>
      <c r="FC120" s="211"/>
      <c r="FD120" s="211"/>
      <c r="FE120" s="211"/>
      <c r="FF120" s="211"/>
      <c r="FG120" s="211"/>
      <c r="FH120" s="211"/>
      <c r="FI120" s="211"/>
      <c r="FJ120" s="211"/>
      <c r="FK120" s="211"/>
      <c r="FL120" s="211"/>
      <c r="FM120" s="211"/>
      <c r="FN120" s="211"/>
      <c r="FO120" s="211"/>
      <c r="FP120" s="211"/>
      <c r="FQ120" s="211"/>
      <c r="FR120" s="211"/>
      <c r="FS120" s="211"/>
      <c r="FT120" s="211"/>
      <c r="FU120" s="211"/>
      <c r="FV120" s="211"/>
      <c r="FW120" s="211"/>
      <c r="FX120" s="211"/>
      <c r="FY120" s="211"/>
      <c r="FZ120" s="211"/>
      <c r="GA120" s="211"/>
      <c r="GB120" s="211"/>
      <c r="GC120" s="211"/>
      <c r="GD120" s="211"/>
      <c r="GE120" s="211"/>
      <c r="GF120" s="211"/>
      <c r="GG120" s="211"/>
      <c r="GH120" s="211"/>
      <c r="GI120" s="211"/>
      <c r="GJ120" s="211"/>
      <c r="GK120" s="211"/>
      <c r="GL120" s="211"/>
      <c r="GM120" s="211"/>
      <c r="GN120" s="211"/>
      <c r="GO120" s="211"/>
      <c r="GP120" s="211"/>
      <c r="GQ120" s="211"/>
      <c r="GR120" s="211"/>
      <c r="GS120" s="211"/>
      <c r="GT120" s="211"/>
      <c r="GU120" s="211"/>
      <c r="GV120" s="211"/>
      <c r="GW120" s="211"/>
      <c r="GX120" s="211"/>
      <c r="GY120" s="211"/>
      <c r="GZ120" s="211"/>
      <c r="HA120" s="211"/>
      <c r="HB120" s="211"/>
      <c r="HC120" s="211"/>
      <c r="HD120" s="211"/>
      <c r="HE120" s="211"/>
      <c r="HF120" s="211"/>
      <c r="HG120" s="211"/>
      <c r="HH120" s="211"/>
      <c r="HI120" s="211"/>
      <c r="HJ120" s="211"/>
      <c r="HK120" s="211"/>
      <c r="HL120" s="211"/>
      <c r="HM120" s="211"/>
      <c r="HN120" s="211"/>
      <c r="HO120" s="211"/>
      <c r="HP120" s="211"/>
      <c r="HQ120" s="211"/>
      <c r="HR120" s="211"/>
      <c r="HS120" s="211"/>
      <c r="HT120" s="211"/>
      <c r="HU120" s="211"/>
      <c r="HV120" s="211"/>
      <c r="HW120" s="211"/>
      <c r="HX120" s="211"/>
      <c r="HY120" s="211"/>
      <c r="HZ120" s="211"/>
      <c r="IA120" s="211"/>
      <c r="IB120" s="211"/>
      <c r="IC120" s="211"/>
      <c r="ID120" s="211"/>
      <c r="IE120" s="211"/>
      <c r="IF120" s="211"/>
      <c r="IG120" s="211"/>
      <c r="IH120" s="211"/>
      <c r="II120" s="211"/>
      <c r="IJ120" s="211"/>
      <c r="IK120" s="211"/>
      <c r="IL120" s="211"/>
      <c r="IM120" s="211"/>
      <c r="IN120" s="211"/>
      <c r="IO120" s="211"/>
      <c r="IP120" s="211"/>
      <c r="IQ120" s="211"/>
      <c r="IR120" s="211"/>
      <c r="IS120" s="211"/>
      <c r="IT120" s="211"/>
      <c r="IU120" s="211"/>
    </row>
    <row r="121" spans="1:255" s="215" customFormat="1" ht="60">
      <c r="A121" s="192">
        <v>96</v>
      </c>
      <c r="B121" s="192" t="s">
        <v>216</v>
      </c>
      <c r="C121" s="192">
        <v>331</v>
      </c>
      <c r="D121" s="192" t="s">
        <v>374</v>
      </c>
      <c r="E121" s="198" t="s">
        <v>375</v>
      </c>
      <c r="F121" s="199" t="s">
        <v>219</v>
      </c>
      <c r="G121" s="200" t="s">
        <v>220</v>
      </c>
      <c r="H121" s="192">
        <v>1</v>
      </c>
      <c r="I121" s="206">
        <v>60226501000</v>
      </c>
      <c r="J121" s="192" t="s">
        <v>160</v>
      </c>
      <c r="K121" s="192">
        <v>100840</v>
      </c>
      <c r="L121" s="199" t="s">
        <v>376</v>
      </c>
      <c r="M121" s="199" t="s">
        <v>376</v>
      </c>
      <c r="N121" s="192" t="s">
        <v>56</v>
      </c>
      <c r="O121" s="192" t="s">
        <v>58</v>
      </c>
      <c r="P121" s="211"/>
      <c r="Q121" s="211"/>
      <c r="R121" s="211"/>
      <c r="S121" s="211"/>
      <c r="T121" s="211"/>
      <c r="U121" s="211"/>
      <c r="V121" s="211"/>
      <c r="W121" s="211"/>
      <c r="X121" s="211"/>
      <c r="Y121" s="211"/>
      <c r="Z121" s="211"/>
      <c r="AA121" s="211"/>
      <c r="AB121" s="211"/>
      <c r="AC121" s="211"/>
      <c r="AD121" s="211"/>
      <c r="AE121" s="211"/>
      <c r="AF121" s="211"/>
      <c r="AG121" s="211"/>
      <c r="AH121" s="211"/>
      <c r="AI121" s="211"/>
      <c r="AJ121" s="211"/>
      <c r="AK121" s="211"/>
      <c r="AL121" s="211"/>
      <c r="AM121" s="211"/>
      <c r="AN121" s="211"/>
      <c r="AO121" s="211"/>
      <c r="AP121" s="211"/>
      <c r="AQ121" s="211"/>
      <c r="AR121" s="211"/>
      <c r="AS121" s="211"/>
      <c r="AT121" s="211"/>
      <c r="AU121" s="211"/>
      <c r="AV121" s="211"/>
      <c r="AW121" s="211"/>
      <c r="AX121" s="211"/>
      <c r="AY121" s="211"/>
      <c r="AZ121" s="211"/>
      <c r="BA121" s="211"/>
      <c r="BB121" s="211"/>
      <c r="BC121" s="211"/>
      <c r="BD121" s="211"/>
      <c r="BE121" s="211"/>
      <c r="BF121" s="211"/>
      <c r="BG121" s="211"/>
      <c r="BH121" s="211"/>
      <c r="BI121" s="211"/>
      <c r="BJ121" s="211"/>
      <c r="BK121" s="211"/>
      <c r="BL121" s="211"/>
      <c r="BM121" s="211"/>
      <c r="BN121" s="211"/>
      <c r="BO121" s="211"/>
      <c r="BP121" s="211"/>
      <c r="BQ121" s="211"/>
      <c r="BR121" s="211"/>
      <c r="BS121" s="211"/>
      <c r="BT121" s="211"/>
      <c r="BU121" s="211"/>
      <c r="BV121" s="211"/>
      <c r="BW121" s="211"/>
      <c r="BX121" s="211"/>
      <c r="BY121" s="211"/>
      <c r="BZ121" s="211"/>
      <c r="CA121" s="211"/>
      <c r="CB121" s="211"/>
      <c r="CC121" s="211"/>
      <c r="CD121" s="211"/>
      <c r="CE121" s="211"/>
      <c r="CF121" s="211"/>
      <c r="CG121" s="211"/>
      <c r="CH121" s="211"/>
      <c r="CI121" s="211"/>
      <c r="CJ121" s="211"/>
      <c r="CK121" s="211"/>
      <c r="CL121" s="211"/>
      <c r="CM121" s="211"/>
      <c r="CN121" s="211"/>
      <c r="CO121" s="211"/>
      <c r="CP121" s="211"/>
      <c r="CQ121" s="211"/>
      <c r="CR121" s="211"/>
      <c r="CS121" s="211"/>
      <c r="CT121" s="211"/>
      <c r="CU121" s="211"/>
      <c r="CV121" s="211"/>
      <c r="CW121" s="211"/>
      <c r="CX121" s="211"/>
      <c r="CY121" s="211"/>
      <c r="CZ121" s="211"/>
      <c r="DA121" s="211"/>
      <c r="DB121" s="211"/>
      <c r="DC121" s="211"/>
      <c r="DD121" s="211"/>
      <c r="DE121" s="211"/>
      <c r="DF121" s="211"/>
      <c r="DG121" s="211"/>
      <c r="DH121" s="211"/>
      <c r="DI121" s="211"/>
      <c r="DJ121" s="211"/>
      <c r="DK121" s="211"/>
      <c r="DL121" s="211"/>
      <c r="DM121" s="211"/>
      <c r="DN121" s="211"/>
      <c r="DO121" s="211"/>
      <c r="DP121" s="211"/>
      <c r="DQ121" s="211"/>
      <c r="DR121" s="211"/>
      <c r="DS121" s="211"/>
      <c r="DT121" s="211"/>
      <c r="DU121" s="211"/>
      <c r="DV121" s="211"/>
      <c r="DW121" s="211"/>
      <c r="DX121" s="211"/>
      <c r="DY121" s="211"/>
      <c r="DZ121" s="211"/>
      <c r="EA121" s="211"/>
      <c r="EB121" s="211"/>
      <c r="EC121" s="211"/>
      <c r="ED121" s="211"/>
      <c r="EE121" s="211"/>
      <c r="EF121" s="211"/>
      <c r="EG121" s="211"/>
      <c r="EH121" s="211"/>
      <c r="EI121" s="211"/>
      <c r="EJ121" s="211"/>
      <c r="EK121" s="211"/>
      <c r="EL121" s="211"/>
      <c r="EM121" s="211"/>
      <c r="EN121" s="211"/>
      <c r="EO121" s="211"/>
      <c r="EP121" s="211"/>
      <c r="EQ121" s="211"/>
      <c r="ER121" s="211"/>
      <c r="ES121" s="211"/>
      <c r="ET121" s="211"/>
      <c r="EU121" s="211"/>
      <c r="EV121" s="211"/>
      <c r="EW121" s="211"/>
      <c r="EX121" s="211"/>
      <c r="EY121" s="211"/>
      <c r="EZ121" s="211"/>
      <c r="FA121" s="211"/>
      <c r="FB121" s="211"/>
      <c r="FC121" s="211"/>
      <c r="FD121" s="211"/>
      <c r="FE121" s="211"/>
      <c r="FF121" s="211"/>
      <c r="FG121" s="211"/>
      <c r="FH121" s="211"/>
      <c r="FI121" s="211"/>
      <c r="FJ121" s="211"/>
      <c r="FK121" s="211"/>
      <c r="FL121" s="211"/>
      <c r="FM121" s="211"/>
      <c r="FN121" s="211"/>
      <c r="FO121" s="211"/>
      <c r="FP121" s="211"/>
      <c r="FQ121" s="211"/>
      <c r="FR121" s="211"/>
      <c r="FS121" s="211"/>
      <c r="FT121" s="211"/>
      <c r="FU121" s="211"/>
      <c r="FV121" s="211"/>
      <c r="FW121" s="211"/>
      <c r="FX121" s="211"/>
      <c r="FY121" s="211"/>
      <c r="FZ121" s="211"/>
      <c r="GA121" s="211"/>
      <c r="GB121" s="211"/>
      <c r="GC121" s="211"/>
      <c r="GD121" s="211"/>
      <c r="GE121" s="211"/>
      <c r="GF121" s="211"/>
      <c r="GG121" s="211"/>
      <c r="GH121" s="211"/>
      <c r="GI121" s="211"/>
      <c r="GJ121" s="211"/>
      <c r="GK121" s="211"/>
      <c r="GL121" s="211"/>
      <c r="GM121" s="211"/>
      <c r="GN121" s="211"/>
      <c r="GO121" s="211"/>
      <c r="GP121" s="211"/>
      <c r="GQ121" s="211"/>
      <c r="GR121" s="211"/>
      <c r="GS121" s="211"/>
      <c r="GT121" s="211"/>
      <c r="GU121" s="211"/>
      <c r="GV121" s="211"/>
      <c r="GW121" s="211"/>
      <c r="GX121" s="211"/>
      <c r="GY121" s="211"/>
      <c r="GZ121" s="211"/>
      <c r="HA121" s="211"/>
      <c r="HB121" s="211"/>
      <c r="HC121" s="211"/>
      <c r="HD121" s="211"/>
      <c r="HE121" s="211"/>
      <c r="HF121" s="211"/>
      <c r="HG121" s="211"/>
      <c r="HH121" s="211"/>
      <c r="HI121" s="211"/>
      <c r="HJ121" s="211"/>
      <c r="HK121" s="211"/>
      <c r="HL121" s="211"/>
      <c r="HM121" s="211"/>
      <c r="HN121" s="211"/>
      <c r="HO121" s="211"/>
      <c r="HP121" s="211"/>
      <c r="HQ121" s="211"/>
      <c r="HR121" s="211"/>
      <c r="HS121" s="211"/>
      <c r="HT121" s="211"/>
      <c r="HU121" s="211"/>
      <c r="HV121" s="211"/>
      <c r="HW121" s="211"/>
      <c r="HX121" s="211"/>
      <c r="HY121" s="211"/>
      <c r="HZ121" s="211"/>
      <c r="IA121" s="211"/>
      <c r="IB121" s="211"/>
      <c r="IC121" s="211"/>
      <c r="ID121" s="211"/>
      <c r="IE121" s="211"/>
      <c r="IF121" s="211"/>
      <c r="IG121" s="211"/>
      <c r="IH121" s="211"/>
      <c r="II121" s="211"/>
      <c r="IJ121" s="211"/>
      <c r="IK121" s="211"/>
      <c r="IL121" s="211"/>
      <c r="IM121" s="211"/>
      <c r="IN121" s="211"/>
      <c r="IO121" s="211"/>
      <c r="IP121" s="211"/>
      <c r="IQ121" s="211"/>
      <c r="IR121" s="211"/>
      <c r="IS121" s="211"/>
      <c r="IT121" s="211"/>
      <c r="IU121" s="211"/>
    </row>
    <row r="122" spans="1:255" s="215" customFormat="1" ht="60">
      <c r="A122" s="192">
        <v>97</v>
      </c>
      <c r="B122" s="192" t="s">
        <v>216</v>
      </c>
      <c r="C122" s="192">
        <v>331</v>
      </c>
      <c r="D122" s="217" t="s">
        <v>377</v>
      </c>
      <c r="E122" s="198" t="s">
        <v>378</v>
      </c>
      <c r="F122" s="199">
        <v>796</v>
      </c>
      <c r="G122" s="192" t="s">
        <v>46</v>
      </c>
      <c r="H122" s="192">
        <v>1</v>
      </c>
      <c r="I122" s="206">
        <v>60226501000</v>
      </c>
      <c r="J122" s="192" t="s">
        <v>160</v>
      </c>
      <c r="K122" s="192">
        <v>16200</v>
      </c>
      <c r="L122" s="192" t="s">
        <v>308</v>
      </c>
      <c r="M122" s="192" t="s">
        <v>309</v>
      </c>
      <c r="N122" s="192" t="s">
        <v>56</v>
      </c>
      <c r="O122" s="192" t="s">
        <v>58</v>
      </c>
      <c r="P122" s="211"/>
      <c r="Q122" s="211"/>
      <c r="R122" s="211"/>
      <c r="S122" s="211"/>
      <c r="T122" s="211"/>
      <c r="U122" s="211"/>
      <c r="V122" s="211"/>
      <c r="W122" s="211"/>
      <c r="X122" s="211"/>
      <c r="Y122" s="211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1"/>
      <c r="AK122" s="211"/>
      <c r="AL122" s="211"/>
      <c r="AM122" s="211"/>
      <c r="AN122" s="211"/>
      <c r="AO122" s="211"/>
      <c r="AP122" s="211"/>
      <c r="AQ122" s="211"/>
      <c r="AR122" s="211"/>
      <c r="AS122" s="211"/>
      <c r="AT122" s="211"/>
      <c r="AU122" s="211"/>
      <c r="AV122" s="211"/>
      <c r="AW122" s="211"/>
      <c r="AX122" s="211"/>
      <c r="AY122" s="211"/>
      <c r="AZ122" s="211"/>
      <c r="BA122" s="211"/>
      <c r="BB122" s="211"/>
      <c r="BC122" s="211"/>
      <c r="BD122" s="211"/>
      <c r="BE122" s="211"/>
      <c r="BF122" s="211"/>
      <c r="BG122" s="211"/>
      <c r="BH122" s="211"/>
      <c r="BI122" s="211"/>
      <c r="BJ122" s="211"/>
      <c r="BK122" s="211"/>
      <c r="BL122" s="211"/>
      <c r="BM122" s="211"/>
      <c r="BN122" s="211"/>
      <c r="BO122" s="211"/>
      <c r="BP122" s="211"/>
      <c r="BQ122" s="211"/>
      <c r="BR122" s="211"/>
      <c r="BS122" s="211"/>
      <c r="BT122" s="211"/>
      <c r="BU122" s="211"/>
      <c r="BV122" s="211"/>
      <c r="BW122" s="211"/>
      <c r="BX122" s="211"/>
      <c r="BY122" s="211"/>
      <c r="BZ122" s="211"/>
      <c r="CA122" s="211"/>
      <c r="CB122" s="211"/>
      <c r="CC122" s="211"/>
      <c r="CD122" s="211"/>
      <c r="CE122" s="211"/>
      <c r="CF122" s="211"/>
      <c r="CG122" s="211"/>
      <c r="CH122" s="211"/>
      <c r="CI122" s="211"/>
      <c r="CJ122" s="211"/>
      <c r="CK122" s="211"/>
      <c r="CL122" s="211"/>
      <c r="CM122" s="211"/>
      <c r="CN122" s="211"/>
      <c r="CO122" s="211"/>
      <c r="CP122" s="211"/>
      <c r="CQ122" s="211"/>
      <c r="CR122" s="211"/>
      <c r="CS122" s="211"/>
      <c r="CT122" s="211"/>
      <c r="CU122" s="211"/>
      <c r="CV122" s="211"/>
      <c r="CW122" s="211"/>
      <c r="CX122" s="211"/>
      <c r="CY122" s="211"/>
      <c r="CZ122" s="211"/>
      <c r="DA122" s="211"/>
      <c r="DB122" s="211"/>
      <c r="DC122" s="211"/>
      <c r="DD122" s="211"/>
      <c r="DE122" s="211"/>
      <c r="DF122" s="211"/>
      <c r="DG122" s="211"/>
      <c r="DH122" s="211"/>
      <c r="DI122" s="211"/>
      <c r="DJ122" s="211"/>
      <c r="DK122" s="211"/>
      <c r="DL122" s="211"/>
      <c r="DM122" s="211"/>
      <c r="DN122" s="211"/>
      <c r="DO122" s="211"/>
      <c r="DP122" s="211"/>
      <c r="DQ122" s="211"/>
      <c r="DR122" s="211"/>
      <c r="DS122" s="211"/>
      <c r="DT122" s="211"/>
      <c r="DU122" s="211"/>
      <c r="DV122" s="211"/>
      <c r="DW122" s="211"/>
      <c r="DX122" s="211"/>
      <c r="DY122" s="211"/>
      <c r="DZ122" s="211"/>
      <c r="EA122" s="211"/>
      <c r="EB122" s="211"/>
      <c r="EC122" s="211"/>
      <c r="ED122" s="211"/>
      <c r="EE122" s="211"/>
      <c r="EF122" s="211"/>
      <c r="EG122" s="211"/>
      <c r="EH122" s="211"/>
      <c r="EI122" s="211"/>
      <c r="EJ122" s="211"/>
      <c r="EK122" s="211"/>
      <c r="EL122" s="211"/>
      <c r="EM122" s="211"/>
      <c r="EN122" s="211"/>
      <c r="EO122" s="211"/>
      <c r="EP122" s="211"/>
      <c r="EQ122" s="211"/>
      <c r="ER122" s="211"/>
      <c r="ES122" s="211"/>
      <c r="ET122" s="211"/>
      <c r="EU122" s="211"/>
      <c r="EV122" s="211"/>
      <c r="EW122" s="211"/>
      <c r="EX122" s="211"/>
      <c r="EY122" s="211"/>
      <c r="EZ122" s="211"/>
      <c r="FA122" s="211"/>
      <c r="FB122" s="211"/>
      <c r="FC122" s="211"/>
      <c r="FD122" s="211"/>
      <c r="FE122" s="211"/>
      <c r="FF122" s="211"/>
      <c r="FG122" s="211"/>
      <c r="FH122" s="211"/>
      <c r="FI122" s="211"/>
      <c r="FJ122" s="211"/>
      <c r="FK122" s="211"/>
      <c r="FL122" s="211"/>
      <c r="FM122" s="211"/>
      <c r="FN122" s="211"/>
      <c r="FO122" s="211"/>
      <c r="FP122" s="211"/>
      <c r="FQ122" s="211"/>
      <c r="FR122" s="211"/>
      <c r="FS122" s="211"/>
      <c r="FT122" s="211"/>
      <c r="FU122" s="211"/>
      <c r="FV122" s="211"/>
      <c r="FW122" s="211"/>
      <c r="FX122" s="211"/>
      <c r="FY122" s="211"/>
      <c r="FZ122" s="211"/>
      <c r="GA122" s="211"/>
      <c r="GB122" s="211"/>
      <c r="GC122" s="211"/>
      <c r="GD122" s="211"/>
      <c r="GE122" s="211"/>
      <c r="GF122" s="211"/>
      <c r="GG122" s="211"/>
      <c r="GH122" s="211"/>
      <c r="GI122" s="211"/>
      <c r="GJ122" s="211"/>
      <c r="GK122" s="211"/>
      <c r="GL122" s="211"/>
      <c r="GM122" s="211"/>
      <c r="GN122" s="211"/>
      <c r="GO122" s="211"/>
      <c r="GP122" s="211"/>
      <c r="GQ122" s="211"/>
      <c r="GR122" s="211"/>
      <c r="GS122" s="211"/>
      <c r="GT122" s="211"/>
      <c r="GU122" s="211"/>
      <c r="GV122" s="211"/>
      <c r="GW122" s="211"/>
      <c r="GX122" s="211"/>
      <c r="GY122" s="211"/>
      <c r="GZ122" s="211"/>
      <c r="HA122" s="211"/>
      <c r="HB122" s="211"/>
      <c r="HC122" s="211"/>
      <c r="HD122" s="211"/>
      <c r="HE122" s="211"/>
      <c r="HF122" s="211"/>
      <c r="HG122" s="211"/>
      <c r="HH122" s="211"/>
      <c r="HI122" s="211"/>
      <c r="HJ122" s="211"/>
      <c r="HK122" s="211"/>
      <c r="HL122" s="211"/>
      <c r="HM122" s="211"/>
      <c r="HN122" s="211"/>
      <c r="HO122" s="211"/>
      <c r="HP122" s="211"/>
      <c r="HQ122" s="211"/>
      <c r="HR122" s="211"/>
      <c r="HS122" s="211"/>
      <c r="HT122" s="211"/>
      <c r="HU122" s="211"/>
      <c r="HV122" s="211"/>
      <c r="HW122" s="211"/>
      <c r="HX122" s="211"/>
      <c r="HY122" s="211"/>
      <c r="HZ122" s="211"/>
      <c r="IA122" s="211"/>
      <c r="IB122" s="211"/>
      <c r="IC122" s="211"/>
      <c r="ID122" s="211"/>
      <c r="IE122" s="211"/>
      <c r="IF122" s="211"/>
      <c r="IG122" s="211"/>
      <c r="IH122" s="211"/>
      <c r="II122" s="211"/>
      <c r="IJ122" s="211"/>
      <c r="IK122" s="211"/>
      <c r="IL122" s="211"/>
      <c r="IM122" s="211"/>
      <c r="IN122" s="211"/>
      <c r="IO122" s="211"/>
      <c r="IP122" s="211"/>
      <c r="IQ122" s="211"/>
      <c r="IR122" s="211"/>
      <c r="IS122" s="211"/>
      <c r="IT122" s="211"/>
      <c r="IU122" s="211"/>
    </row>
    <row r="123" spans="1:255" s="215" customFormat="1" ht="45">
      <c r="A123" s="192">
        <v>98</v>
      </c>
      <c r="B123" s="192" t="s">
        <v>237</v>
      </c>
      <c r="C123" s="204">
        <v>1816020</v>
      </c>
      <c r="D123" s="205" t="s">
        <v>379</v>
      </c>
      <c r="E123" s="198" t="s">
        <v>380</v>
      </c>
      <c r="F123" s="199">
        <v>796</v>
      </c>
      <c r="G123" s="200" t="s">
        <v>46</v>
      </c>
      <c r="H123" s="200">
        <v>382</v>
      </c>
      <c r="I123" s="206">
        <v>60226501000</v>
      </c>
      <c r="J123" s="192" t="s">
        <v>160</v>
      </c>
      <c r="K123" s="202">
        <v>57326</v>
      </c>
      <c r="L123" s="199" t="s">
        <v>381</v>
      </c>
      <c r="M123" s="199" t="s">
        <v>382</v>
      </c>
      <c r="N123" s="192" t="s">
        <v>56</v>
      </c>
      <c r="O123" s="192" t="s">
        <v>58</v>
      </c>
      <c r="P123" s="211"/>
      <c r="Q123" s="211"/>
      <c r="R123" s="211"/>
      <c r="S123" s="211"/>
      <c r="T123" s="211"/>
      <c r="U123" s="211"/>
      <c r="V123" s="211"/>
      <c r="W123" s="211"/>
      <c r="X123" s="211"/>
      <c r="Y123" s="211"/>
      <c r="Z123" s="211"/>
      <c r="AA123" s="211"/>
      <c r="AB123" s="211"/>
      <c r="AC123" s="211"/>
      <c r="AD123" s="211"/>
      <c r="AE123" s="211"/>
      <c r="AF123" s="211"/>
      <c r="AG123" s="211"/>
      <c r="AH123" s="211"/>
      <c r="AI123" s="211"/>
      <c r="AJ123" s="211"/>
      <c r="AK123" s="211"/>
      <c r="AL123" s="211"/>
      <c r="AM123" s="211"/>
      <c r="AN123" s="211"/>
      <c r="AO123" s="211"/>
      <c r="AP123" s="211"/>
      <c r="AQ123" s="211"/>
      <c r="AR123" s="211"/>
      <c r="AS123" s="211"/>
      <c r="AT123" s="211"/>
      <c r="AU123" s="211"/>
      <c r="AV123" s="211"/>
      <c r="AW123" s="211"/>
      <c r="AX123" s="211"/>
      <c r="AY123" s="211"/>
      <c r="AZ123" s="211"/>
      <c r="BA123" s="211"/>
      <c r="BB123" s="211"/>
      <c r="BC123" s="211"/>
      <c r="BD123" s="211"/>
      <c r="BE123" s="211"/>
      <c r="BF123" s="211"/>
      <c r="BG123" s="211"/>
      <c r="BH123" s="211"/>
      <c r="BI123" s="211"/>
      <c r="BJ123" s="211"/>
      <c r="BK123" s="211"/>
      <c r="BL123" s="211"/>
      <c r="BM123" s="211"/>
      <c r="BN123" s="211"/>
      <c r="BO123" s="211"/>
      <c r="BP123" s="211"/>
      <c r="BQ123" s="211"/>
      <c r="BR123" s="211"/>
      <c r="BS123" s="211"/>
      <c r="BT123" s="211"/>
      <c r="BU123" s="211"/>
      <c r="BV123" s="211"/>
      <c r="BW123" s="211"/>
      <c r="BX123" s="211"/>
      <c r="BY123" s="211"/>
      <c r="BZ123" s="211"/>
      <c r="CA123" s="211"/>
      <c r="CB123" s="211"/>
      <c r="CC123" s="211"/>
      <c r="CD123" s="211"/>
      <c r="CE123" s="211"/>
      <c r="CF123" s="211"/>
      <c r="CG123" s="211"/>
      <c r="CH123" s="211"/>
      <c r="CI123" s="211"/>
      <c r="CJ123" s="211"/>
      <c r="CK123" s="211"/>
      <c r="CL123" s="211"/>
      <c r="CM123" s="211"/>
      <c r="CN123" s="211"/>
      <c r="CO123" s="211"/>
      <c r="CP123" s="211"/>
      <c r="CQ123" s="211"/>
      <c r="CR123" s="211"/>
      <c r="CS123" s="211"/>
      <c r="CT123" s="211"/>
      <c r="CU123" s="211"/>
      <c r="CV123" s="211"/>
      <c r="CW123" s="211"/>
      <c r="CX123" s="211"/>
      <c r="CY123" s="211"/>
      <c r="CZ123" s="211"/>
      <c r="DA123" s="211"/>
      <c r="DB123" s="211"/>
      <c r="DC123" s="211"/>
      <c r="DD123" s="211"/>
      <c r="DE123" s="211"/>
      <c r="DF123" s="211"/>
      <c r="DG123" s="211"/>
      <c r="DH123" s="211"/>
      <c r="DI123" s="211"/>
      <c r="DJ123" s="211"/>
      <c r="DK123" s="211"/>
      <c r="DL123" s="211"/>
      <c r="DM123" s="211"/>
      <c r="DN123" s="211"/>
      <c r="DO123" s="211"/>
      <c r="DP123" s="211"/>
      <c r="DQ123" s="211"/>
      <c r="DR123" s="211"/>
      <c r="DS123" s="211"/>
      <c r="DT123" s="211"/>
      <c r="DU123" s="211"/>
      <c r="DV123" s="211"/>
      <c r="DW123" s="211"/>
      <c r="DX123" s="211"/>
      <c r="DY123" s="211"/>
      <c r="DZ123" s="211"/>
      <c r="EA123" s="211"/>
      <c r="EB123" s="211"/>
      <c r="EC123" s="211"/>
      <c r="ED123" s="211"/>
      <c r="EE123" s="211"/>
      <c r="EF123" s="211"/>
      <c r="EG123" s="211"/>
      <c r="EH123" s="211"/>
      <c r="EI123" s="211"/>
      <c r="EJ123" s="211"/>
      <c r="EK123" s="211"/>
      <c r="EL123" s="211"/>
      <c r="EM123" s="211"/>
      <c r="EN123" s="211"/>
      <c r="EO123" s="211"/>
      <c r="EP123" s="211"/>
      <c r="EQ123" s="211"/>
      <c r="ER123" s="211"/>
      <c r="ES123" s="211"/>
      <c r="ET123" s="211"/>
      <c r="EU123" s="211"/>
      <c r="EV123" s="211"/>
      <c r="EW123" s="211"/>
      <c r="EX123" s="211"/>
      <c r="EY123" s="211"/>
      <c r="EZ123" s="211"/>
      <c r="FA123" s="211"/>
      <c r="FB123" s="211"/>
      <c r="FC123" s="211"/>
      <c r="FD123" s="211"/>
      <c r="FE123" s="211"/>
      <c r="FF123" s="211"/>
      <c r="FG123" s="211"/>
      <c r="FH123" s="211"/>
      <c r="FI123" s="211"/>
      <c r="FJ123" s="211"/>
      <c r="FK123" s="211"/>
      <c r="FL123" s="211"/>
      <c r="FM123" s="211"/>
      <c r="FN123" s="211"/>
      <c r="FO123" s="211"/>
      <c r="FP123" s="211"/>
      <c r="FQ123" s="211"/>
      <c r="FR123" s="211"/>
      <c r="FS123" s="211"/>
      <c r="FT123" s="211"/>
      <c r="FU123" s="211"/>
      <c r="FV123" s="211"/>
      <c r="FW123" s="211"/>
      <c r="FX123" s="211"/>
      <c r="FY123" s="211"/>
      <c r="FZ123" s="211"/>
      <c r="GA123" s="211"/>
      <c r="GB123" s="211"/>
      <c r="GC123" s="211"/>
      <c r="GD123" s="211"/>
      <c r="GE123" s="211"/>
      <c r="GF123" s="211"/>
      <c r="GG123" s="211"/>
      <c r="GH123" s="211"/>
      <c r="GI123" s="211"/>
      <c r="GJ123" s="211"/>
      <c r="GK123" s="211"/>
      <c r="GL123" s="211"/>
      <c r="GM123" s="211"/>
      <c r="GN123" s="211"/>
      <c r="GO123" s="211"/>
      <c r="GP123" s="211"/>
      <c r="GQ123" s="211"/>
      <c r="GR123" s="211"/>
      <c r="GS123" s="211"/>
      <c r="GT123" s="211"/>
      <c r="GU123" s="211"/>
      <c r="GV123" s="211"/>
      <c r="GW123" s="211"/>
      <c r="GX123" s="211"/>
      <c r="GY123" s="211"/>
      <c r="GZ123" s="211"/>
      <c r="HA123" s="211"/>
      <c r="HB123" s="211"/>
      <c r="HC123" s="211"/>
      <c r="HD123" s="211"/>
      <c r="HE123" s="211"/>
      <c r="HF123" s="211"/>
      <c r="HG123" s="211"/>
      <c r="HH123" s="211"/>
      <c r="HI123" s="211"/>
      <c r="HJ123" s="211"/>
      <c r="HK123" s="211"/>
      <c r="HL123" s="211"/>
      <c r="HM123" s="211"/>
      <c r="HN123" s="211"/>
      <c r="HO123" s="211"/>
      <c r="HP123" s="211"/>
      <c r="HQ123" s="211"/>
      <c r="HR123" s="211"/>
      <c r="HS123" s="211"/>
      <c r="HT123" s="211"/>
      <c r="HU123" s="211"/>
      <c r="HV123" s="211"/>
      <c r="HW123" s="211"/>
      <c r="HX123" s="211"/>
      <c r="HY123" s="211"/>
      <c r="HZ123" s="211"/>
      <c r="IA123" s="211"/>
      <c r="IB123" s="211"/>
      <c r="IC123" s="211"/>
      <c r="ID123" s="211"/>
      <c r="IE123" s="211"/>
      <c r="IF123" s="211"/>
      <c r="IG123" s="211"/>
      <c r="IH123" s="211"/>
      <c r="II123" s="211"/>
      <c r="IJ123" s="211"/>
      <c r="IK123" s="211"/>
      <c r="IL123" s="211"/>
      <c r="IM123" s="211"/>
      <c r="IN123" s="211"/>
      <c r="IO123" s="211"/>
      <c r="IP123" s="211"/>
      <c r="IQ123" s="211"/>
      <c r="IR123" s="211"/>
      <c r="IS123" s="211"/>
      <c r="IT123" s="211"/>
      <c r="IU123" s="211"/>
    </row>
    <row r="124" spans="1:255" s="211" customFormat="1" ht="45">
      <c r="A124" s="192">
        <v>99</v>
      </c>
      <c r="B124" s="192" t="s">
        <v>237</v>
      </c>
      <c r="C124" s="204">
        <v>1816020</v>
      </c>
      <c r="D124" s="205" t="s">
        <v>383</v>
      </c>
      <c r="E124" s="198" t="s">
        <v>380</v>
      </c>
      <c r="F124" s="199">
        <v>796</v>
      </c>
      <c r="G124" s="200" t="s">
        <v>46</v>
      </c>
      <c r="H124" s="200">
        <v>116</v>
      </c>
      <c r="I124" s="206">
        <v>60226501000</v>
      </c>
      <c r="J124" s="192" t="s">
        <v>160</v>
      </c>
      <c r="K124" s="202">
        <v>312138</v>
      </c>
      <c r="L124" s="199" t="s">
        <v>381</v>
      </c>
      <c r="M124" s="199" t="s">
        <v>382</v>
      </c>
      <c r="N124" s="192" t="s">
        <v>56</v>
      </c>
      <c r="O124" s="192" t="s">
        <v>58</v>
      </c>
    </row>
    <row r="125" spans="1:255" s="211" customFormat="1" ht="45">
      <c r="A125" s="192">
        <v>100</v>
      </c>
      <c r="B125" s="192" t="s">
        <v>319</v>
      </c>
      <c r="C125" s="192">
        <v>3697495</v>
      </c>
      <c r="D125" s="206" t="s">
        <v>384</v>
      </c>
      <c r="E125" s="192" t="s">
        <v>226</v>
      </c>
      <c r="F125" s="199">
        <v>796</v>
      </c>
      <c r="G125" s="200" t="s">
        <v>46</v>
      </c>
      <c r="H125" s="209">
        <v>5</v>
      </c>
      <c r="I125" s="206">
        <v>60226501000</v>
      </c>
      <c r="J125" s="192" t="s">
        <v>160</v>
      </c>
      <c r="K125" s="192">
        <v>2560</v>
      </c>
      <c r="L125" s="212" t="s">
        <v>308</v>
      </c>
      <c r="M125" s="199" t="s">
        <v>309</v>
      </c>
      <c r="N125" s="192" t="s">
        <v>56</v>
      </c>
      <c r="O125" s="192" t="s">
        <v>58</v>
      </c>
    </row>
    <row r="126" spans="1:255" s="211" customFormat="1" ht="45">
      <c r="A126" s="192">
        <v>101</v>
      </c>
      <c r="B126" s="199" t="s">
        <v>242</v>
      </c>
      <c r="C126" s="204">
        <v>3699120</v>
      </c>
      <c r="D126" s="205" t="s">
        <v>385</v>
      </c>
      <c r="E126" s="198" t="s">
        <v>244</v>
      </c>
      <c r="F126" s="199">
        <v>796</v>
      </c>
      <c r="G126" s="200" t="s">
        <v>46</v>
      </c>
      <c r="H126" s="200">
        <v>100</v>
      </c>
      <c r="I126" s="206">
        <v>60226501000</v>
      </c>
      <c r="J126" s="192" t="s">
        <v>160</v>
      </c>
      <c r="K126" s="202">
        <v>15000</v>
      </c>
      <c r="L126" s="199" t="s">
        <v>386</v>
      </c>
      <c r="M126" s="199" t="s">
        <v>382</v>
      </c>
      <c r="N126" s="192" t="s">
        <v>56</v>
      </c>
      <c r="O126" s="192" t="s">
        <v>58</v>
      </c>
    </row>
    <row r="127" spans="1:255" s="211" customFormat="1" ht="45">
      <c r="A127" s="192">
        <v>102</v>
      </c>
      <c r="B127" s="199" t="s">
        <v>224</v>
      </c>
      <c r="C127" s="204">
        <v>3312040</v>
      </c>
      <c r="D127" s="205" t="s">
        <v>387</v>
      </c>
      <c r="E127" s="198" t="s">
        <v>226</v>
      </c>
      <c r="F127" s="199">
        <v>796</v>
      </c>
      <c r="G127" s="200" t="s">
        <v>46</v>
      </c>
      <c r="H127" s="200">
        <v>22</v>
      </c>
      <c r="I127" s="206">
        <v>60226501000</v>
      </c>
      <c r="J127" s="192" t="s">
        <v>160</v>
      </c>
      <c r="K127" s="202">
        <v>1000</v>
      </c>
      <c r="L127" s="199" t="s">
        <v>386</v>
      </c>
      <c r="M127" s="199" t="s">
        <v>382</v>
      </c>
      <c r="N127" s="192" t="s">
        <v>56</v>
      </c>
      <c r="O127" s="192" t="s">
        <v>58</v>
      </c>
    </row>
    <row r="128" spans="1:255" s="211" customFormat="1" ht="30">
      <c r="A128" s="192">
        <v>103</v>
      </c>
      <c r="B128" s="192" t="s">
        <v>228</v>
      </c>
      <c r="C128" s="204">
        <v>2930429</v>
      </c>
      <c r="D128" s="205" t="s">
        <v>388</v>
      </c>
      <c r="E128" s="198" t="s">
        <v>226</v>
      </c>
      <c r="F128" s="199">
        <v>796</v>
      </c>
      <c r="G128" s="200" t="s">
        <v>46</v>
      </c>
      <c r="H128" s="200">
        <v>276</v>
      </c>
      <c r="I128" s="206">
        <v>60226501000</v>
      </c>
      <c r="J128" s="192" t="s">
        <v>160</v>
      </c>
      <c r="K128" s="202">
        <v>12000</v>
      </c>
      <c r="L128" s="199" t="s">
        <v>376</v>
      </c>
      <c r="M128" s="199" t="s">
        <v>376</v>
      </c>
      <c r="N128" s="192" t="s">
        <v>56</v>
      </c>
      <c r="O128" s="192" t="s">
        <v>58</v>
      </c>
    </row>
    <row r="129" spans="1:15" s="211" customFormat="1" ht="165">
      <c r="A129" s="192">
        <v>104</v>
      </c>
      <c r="B129" s="199" t="s">
        <v>224</v>
      </c>
      <c r="C129" s="204">
        <v>3150250</v>
      </c>
      <c r="D129" s="205" t="s">
        <v>389</v>
      </c>
      <c r="E129" s="198" t="s">
        <v>231</v>
      </c>
      <c r="F129" s="199">
        <v>796</v>
      </c>
      <c r="G129" s="200" t="s">
        <v>46</v>
      </c>
      <c r="H129" s="200">
        <v>210</v>
      </c>
      <c r="I129" s="206">
        <v>60226501000</v>
      </c>
      <c r="J129" s="192" t="s">
        <v>160</v>
      </c>
      <c r="K129" s="202">
        <v>10310</v>
      </c>
      <c r="L129" s="199" t="s">
        <v>337</v>
      </c>
      <c r="M129" s="199" t="s">
        <v>144</v>
      </c>
      <c r="N129" s="192" t="s">
        <v>56</v>
      </c>
      <c r="O129" s="192" t="s">
        <v>58</v>
      </c>
    </row>
    <row r="130" spans="1:15" s="211" customFormat="1" ht="75">
      <c r="A130" s="192">
        <v>105</v>
      </c>
      <c r="B130" s="199" t="s">
        <v>224</v>
      </c>
      <c r="C130" s="204">
        <v>3190330</v>
      </c>
      <c r="D130" s="205" t="s">
        <v>390</v>
      </c>
      <c r="E130" s="198" t="s">
        <v>231</v>
      </c>
      <c r="F130" s="199" t="s">
        <v>54</v>
      </c>
      <c r="G130" s="199" t="s">
        <v>42</v>
      </c>
      <c r="H130" s="200">
        <v>457</v>
      </c>
      <c r="I130" s="206">
        <v>60226501000</v>
      </c>
      <c r="J130" s="192" t="s">
        <v>160</v>
      </c>
      <c r="K130" s="202">
        <v>21400</v>
      </c>
      <c r="L130" s="199" t="s">
        <v>309</v>
      </c>
      <c r="M130" s="199" t="s">
        <v>382</v>
      </c>
      <c r="N130" s="192" t="s">
        <v>56</v>
      </c>
      <c r="O130" s="192" t="s">
        <v>58</v>
      </c>
    </row>
    <row r="131" spans="1:15" s="122" customFormat="1" ht="45">
      <c r="A131" s="192">
        <v>106</v>
      </c>
      <c r="B131" s="200" t="s">
        <v>157</v>
      </c>
      <c r="C131" s="207">
        <v>1725530</v>
      </c>
      <c r="D131" s="205" t="s">
        <v>391</v>
      </c>
      <c r="E131" s="198" t="s">
        <v>231</v>
      </c>
      <c r="F131" s="199">
        <v>166</v>
      </c>
      <c r="G131" s="199" t="s">
        <v>41</v>
      </c>
      <c r="H131" s="200">
        <v>110</v>
      </c>
      <c r="I131" s="206">
        <v>60226501000</v>
      </c>
      <c r="J131" s="192" t="s">
        <v>160</v>
      </c>
      <c r="K131" s="202">
        <v>4000</v>
      </c>
      <c r="L131" s="199" t="s">
        <v>309</v>
      </c>
      <c r="M131" s="199" t="s">
        <v>382</v>
      </c>
      <c r="N131" s="192" t="s">
        <v>56</v>
      </c>
      <c r="O131" s="192" t="s">
        <v>58</v>
      </c>
    </row>
    <row r="132" spans="1:15" s="122" customFormat="1" ht="45">
      <c r="A132" s="192">
        <v>107</v>
      </c>
      <c r="B132" s="199" t="s">
        <v>251</v>
      </c>
      <c r="C132" s="204">
        <v>2411131</v>
      </c>
      <c r="D132" s="205" t="s">
        <v>392</v>
      </c>
      <c r="E132" s="198" t="s">
        <v>231</v>
      </c>
      <c r="F132" s="199">
        <v>166</v>
      </c>
      <c r="G132" s="199" t="s">
        <v>41</v>
      </c>
      <c r="H132" s="200">
        <v>90</v>
      </c>
      <c r="I132" s="206">
        <v>60226501000</v>
      </c>
      <c r="J132" s="192" t="s">
        <v>160</v>
      </c>
      <c r="K132" s="202">
        <v>5800</v>
      </c>
      <c r="L132" s="199" t="s">
        <v>393</v>
      </c>
      <c r="M132" s="199" t="s">
        <v>393</v>
      </c>
      <c r="N132" s="192" t="s">
        <v>56</v>
      </c>
      <c r="O132" s="192" t="s">
        <v>58</v>
      </c>
    </row>
    <row r="133" spans="1:15" s="122" customFormat="1" ht="60">
      <c r="A133" s="192">
        <v>108</v>
      </c>
      <c r="B133" s="192" t="s">
        <v>254</v>
      </c>
      <c r="C133" s="204">
        <v>2320830</v>
      </c>
      <c r="D133" s="205" t="s">
        <v>394</v>
      </c>
      <c r="E133" s="198" t="s">
        <v>231</v>
      </c>
      <c r="F133" s="199">
        <v>166</v>
      </c>
      <c r="G133" s="199" t="s">
        <v>41</v>
      </c>
      <c r="H133" s="200">
        <v>215</v>
      </c>
      <c r="I133" s="206">
        <v>60226501000</v>
      </c>
      <c r="J133" s="192" t="s">
        <v>160</v>
      </c>
      <c r="K133" s="202">
        <v>17300</v>
      </c>
      <c r="L133" s="199" t="s">
        <v>395</v>
      </c>
      <c r="M133" s="199" t="s">
        <v>396</v>
      </c>
      <c r="N133" s="192" t="s">
        <v>56</v>
      </c>
      <c r="O133" s="192" t="s">
        <v>58</v>
      </c>
    </row>
    <row r="134" spans="1:15" s="122" customFormat="1" ht="90">
      <c r="A134" s="192">
        <v>109</v>
      </c>
      <c r="B134" s="192" t="s">
        <v>264</v>
      </c>
      <c r="C134" s="204">
        <v>6023000</v>
      </c>
      <c r="D134" s="205" t="s">
        <v>397</v>
      </c>
      <c r="E134" s="198" t="s">
        <v>266</v>
      </c>
      <c r="F134" s="199" t="s">
        <v>267</v>
      </c>
      <c r="G134" s="199" t="s">
        <v>268</v>
      </c>
      <c r="H134" s="200">
        <v>160</v>
      </c>
      <c r="I134" s="206">
        <v>60226501000</v>
      </c>
      <c r="J134" s="192" t="s">
        <v>160</v>
      </c>
      <c r="K134" s="202">
        <v>15200</v>
      </c>
      <c r="L134" s="199" t="s">
        <v>398</v>
      </c>
      <c r="M134" s="199" t="s">
        <v>399</v>
      </c>
      <c r="N134" s="192" t="s">
        <v>56</v>
      </c>
      <c r="O134" s="192" t="s">
        <v>58</v>
      </c>
    </row>
    <row r="135" spans="1:15" s="122" customFormat="1" ht="90">
      <c r="A135" s="192">
        <v>110</v>
      </c>
      <c r="B135" s="192" t="s">
        <v>269</v>
      </c>
      <c r="C135" s="204">
        <v>6022000</v>
      </c>
      <c r="D135" s="205" t="s">
        <v>400</v>
      </c>
      <c r="E135" s="198" t="s">
        <v>266</v>
      </c>
      <c r="F135" s="199" t="s">
        <v>271</v>
      </c>
      <c r="G135" s="199" t="s">
        <v>272</v>
      </c>
      <c r="H135" s="200">
        <v>3000</v>
      </c>
      <c r="I135" s="206">
        <v>60226501000</v>
      </c>
      <c r="J135" s="192" t="s">
        <v>160</v>
      </c>
      <c r="K135" s="202">
        <v>30000</v>
      </c>
      <c r="L135" s="199" t="s">
        <v>398</v>
      </c>
      <c r="M135" s="199" t="s">
        <v>399</v>
      </c>
      <c r="N135" s="192" t="s">
        <v>56</v>
      </c>
      <c r="O135" s="192" t="s">
        <v>58</v>
      </c>
    </row>
    <row r="136" spans="1:15" s="228" customFormat="1" ht="90">
      <c r="A136" s="144">
        <v>111</v>
      </c>
      <c r="B136" s="144" t="s">
        <v>257</v>
      </c>
      <c r="C136" s="151">
        <v>4110100</v>
      </c>
      <c r="D136" s="222" t="s">
        <v>401</v>
      </c>
      <c r="E136" s="223" t="s">
        <v>259</v>
      </c>
      <c r="F136" s="143" t="s">
        <v>260</v>
      </c>
      <c r="G136" s="143" t="s">
        <v>261</v>
      </c>
      <c r="H136" s="224">
        <v>90</v>
      </c>
      <c r="I136" s="225">
        <v>60226501000</v>
      </c>
      <c r="J136" s="144" t="s">
        <v>160</v>
      </c>
      <c r="K136" s="145">
        <v>12870</v>
      </c>
      <c r="L136" s="143" t="s">
        <v>398</v>
      </c>
      <c r="M136" s="143" t="s">
        <v>399</v>
      </c>
      <c r="N136" s="144" t="s">
        <v>56</v>
      </c>
      <c r="O136" s="144" t="s">
        <v>58</v>
      </c>
    </row>
    <row r="137" spans="1:15" s="122" customFormat="1" ht="60">
      <c r="A137" s="192">
        <v>112</v>
      </c>
      <c r="B137" s="192" t="s">
        <v>273</v>
      </c>
      <c r="C137" s="204">
        <v>3020365</v>
      </c>
      <c r="D137" s="205" t="s">
        <v>402</v>
      </c>
      <c r="E137" s="198" t="s">
        <v>275</v>
      </c>
      <c r="F137" s="143">
        <v>796</v>
      </c>
      <c r="G137" s="144" t="s">
        <v>46</v>
      </c>
      <c r="H137" s="200">
        <v>1</v>
      </c>
      <c r="I137" s="206">
        <v>60226501000</v>
      </c>
      <c r="J137" s="192" t="s">
        <v>160</v>
      </c>
      <c r="K137" s="202">
        <v>500</v>
      </c>
      <c r="L137" s="199" t="s">
        <v>403</v>
      </c>
      <c r="M137" s="199" t="s">
        <v>403</v>
      </c>
      <c r="N137" s="192" t="s">
        <v>56</v>
      </c>
      <c r="O137" s="192" t="s">
        <v>58</v>
      </c>
    </row>
    <row r="138" spans="1:15" s="122" customFormat="1" ht="90">
      <c r="A138" s="192">
        <v>113</v>
      </c>
      <c r="B138" s="192" t="s">
        <v>273</v>
      </c>
      <c r="C138" s="204">
        <v>3020365</v>
      </c>
      <c r="D138" s="205" t="s">
        <v>404</v>
      </c>
      <c r="E138" s="198" t="s">
        <v>278</v>
      </c>
      <c r="F138" s="143">
        <v>796</v>
      </c>
      <c r="G138" s="144" t="s">
        <v>46</v>
      </c>
      <c r="H138" s="200">
        <v>12</v>
      </c>
      <c r="I138" s="206">
        <v>60226501000</v>
      </c>
      <c r="J138" s="192" t="s">
        <v>160</v>
      </c>
      <c r="K138" s="202">
        <v>3200</v>
      </c>
      <c r="L138" s="199" t="s">
        <v>398</v>
      </c>
      <c r="M138" s="199" t="s">
        <v>399</v>
      </c>
      <c r="N138" s="192" t="s">
        <v>56</v>
      </c>
      <c r="O138" s="192" t="s">
        <v>58</v>
      </c>
    </row>
    <row r="139" spans="1:15" s="122" customFormat="1" ht="60">
      <c r="A139" s="192">
        <v>114</v>
      </c>
      <c r="B139" s="192">
        <v>85</v>
      </c>
      <c r="C139" s="204">
        <v>8512040</v>
      </c>
      <c r="D139" s="205" t="s">
        <v>405</v>
      </c>
      <c r="E139" s="198" t="s">
        <v>406</v>
      </c>
      <c r="F139" s="199" t="s">
        <v>290</v>
      </c>
      <c r="G139" s="199" t="s">
        <v>291</v>
      </c>
      <c r="H139" s="200">
        <v>39</v>
      </c>
      <c r="I139" s="206">
        <v>60226501000</v>
      </c>
      <c r="J139" s="192" t="s">
        <v>160</v>
      </c>
      <c r="K139" s="202">
        <v>70100</v>
      </c>
      <c r="L139" s="199" t="s">
        <v>376</v>
      </c>
      <c r="M139" s="199" t="s">
        <v>407</v>
      </c>
      <c r="N139" s="192" t="s">
        <v>56</v>
      </c>
      <c r="O139" s="192" t="s">
        <v>58</v>
      </c>
    </row>
    <row r="140" spans="1:15" s="122" customFormat="1" ht="45">
      <c r="A140" s="192">
        <v>115</v>
      </c>
      <c r="B140" s="192" t="s">
        <v>282</v>
      </c>
      <c r="C140" s="204">
        <v>3313144</v>
      </c>
      <c r="D140" s="205" t="s">
        <v>408</v>
      </c>
      <c r="E140" s="198" t="s">
        <v>281</v>
      </c>
      <c r="F140" s="143">
        <v>796</v>
      </c>
      <c r="G140" s="144" t="s">
        <v>46</v>
      </c>
      <c r="H140" s="200">
        <v>14</v>
      </c>
      <c r="I140" s="206">
        <v>60226501000</v>
      </c>
      <c r="J140" s="192" t="s">
        <v>160</v>
      </c>
      <c r="K140" s="202">
        <v>7966</v>
      </c>
      <c r="L140" s="199" t="s">
        <v>386</v>
      </c>
      <c r="M140" s="199" t="s">
        <v>382</v>
      </c>
      <c r="N140" s="192" t="s">
        <v>56</v>
      </c>
      <c r="O140" s="192" t="s">
        <v>58</v>
      </c>
    </row>
    <row r="141" spans="1:15" s="122" customFormat="1" ht="90">
      <c r="A141" s="192">
        <v>116</v>
      </c>
      <c r="B141" s="192" t="s">
        <v>284</v>
      </c>
      <c r="C141" s="204">
        <v>7220022</v>
      </c>
      <c r="D141" s="205" t="s">
        <v>409</v>
      </c>
      <c r="E141" s="198" t="s">
        <v>410</v>
      </c>
      <c r="F141" s="143">
        <v>796</v>
      </c>
      <c r="G141" s="144" t="s">
        <v>46</v>
      </c>
      <c r="H141" s="200">
        <v>3</v>
      </c>
      <c r="I141" s="206">
        <v>60226501000</v>
      </c>
      <c r="J141" s="192" t="s">
        <v>160</v>
      </c>
      <c r="K141" s="202">
        <v>900</v>
      </c>
      <c r="L141" s="199" t="s">
        <v>398</v>
      </c>
      <c r="M141" s="199" t="s">
        <v>399</v>
      </c>
      <c r="N141" s="192" t="s">
        <v>56</v>
      </c>
      <c r="O141" s="192" t="s">
        <v>58</v>
      </c>
    </row>
    <row r="142" spans="1:15" s="211" customFormat="1" ht="75">
      <c r="A142" s="192">
        <v>117</v>
      </c>
      <c r="B142" s="192" t="s">
        <v>411</v>
      </c>
      <c r="C142" s="204">
        <v>4530852</v>
      </c>
      <c r="D142" s="205" t="s">
        <v>412</v>
      </c>
      <c r="E142" s="198" t="s">
        <v>362</v>
      </c>
      <c r="F142" s="143">
        <v>796</v>
      </c>
      <c r="G142" s="144" t="s">
        <v>46</v>
      </c>
      <c r="H142" s="200">
        <v>1</v>
      </c>
      <c r="I142" s="206">
        <v>60226501000</v>
      </c>
      <c r="J142" s="192" t="s">
        <v>160</v>
      </c>
      <c r="K142" s="202">
        <v>1965000</v>
      </c>
      <c r="L142" s="199" t="s">
        <v>403</v>
      </c>
      <c r="M142" s="199" t="s">
        <v>413</v>
      </c>
      <c r="N142" s="192" t="s">
        <v>56</v>
      </c>
      <c r="O142" s="192" t="s">
        <v>58</v>
      </c>
    </row>
    <row r="143" spans="1:15" s="122" customFormat="1" ht="75">
      <c r="A143" s="192">
        <v>118</v>
      </c>
      <c r="B143" s="192" t="s">
        <v>411</v>
      </c>
      <c r="C143" s="204">
        <v>4530852</v>
      </c>
      <c r="D143" s="205" t="s">
        <v>414</v>
      </c>
      <c r="E143" s="198" t="s">
        <v>362</v>
      </c>
      <c r="F143" s="143">
        <v>796</v>
      </c>
      <c r="G143" s="144" t="s">
        <v>46</v>
      </c>
      <c r="H143" s="200">
        <v>1</v>
      </c>
      <c r="I143" s="206">
        <v>60226501000</v>
      </c>
      <c r="J143" s="192" t="s">
        <v>160</v>
      </c>
      <c r="K143" s="202">
        <v>1953000</v>
      </c>
      <c r="L143" s="199" t="s">
        <v>403</v>
      </c>
      <c r="M143" s="199" t="s">
        <v>413</v>
      </c>
      <c r="N143" s="192" t="s">
        <v>56</v>
      </c>
      <c r="O143" s="192" t="s">
        <v>58</v>
      </c>
    </row>
    <row r="144" spans="1:15" s="228" customFormat="1" ht="60">
      <c r="A144" s="144">
        <v>119</v>
      </c>
      <c r="B144" s="144" t="s">
        <v>411</v>
      </c>
      <c r="C144" s="151">
        <v>4530852</v>
      </c>
      <c r="D144" s="222" t="s">
        <v>415</v>
      </c>
      <c r="E144" s="223" t="s">
        <v>362</v>
      </c>
      <c r="F144" s="143">
        <v>796</v>
      </c>
      <c r="G144" s="144" t="s">
        <v>46</v>
      </c>
      <c r="H144" s="224">
        <v>1</v>
      </c>
      <c r="I144" s="225">
        <v>60226501000</v>
      </c>
      <c r="J144" s="144" t="s">
        <v>160</v>
      </c>
      <c r="K144" s="145">
        <v>942000</v>
      </c>
      <c r="L144" s="143" t="s">
        <v>403</v>
      </c>
      <c r="M144" s="143" t="s">
        <v>413</v>
      </c>
      <c r="N144" s="144" t="s">
        <v>56</v>
      </c>
      <c r="O144" s="144" t="s">
        <v>58</v>
      </c>
    </row>
    <row r="145" spans="1:15" s="228" customFormat="1" ht="60">
      <c r="A145" s="144">
        <v>120</v>
      </c>
      <c r="B145" s="144" t="s">
        <v>411</v>
      </c>
      <c r="C145" s="151">
        <v>4530852</v>
      </c>
      <c r="D145" s="222" t="s">
        <v>416</v>
      </c>
      <c r="E145" s="223" t="s">
        <v>362</v>
      </c>
      <c r="F145" s="143">
        <v>796</v>
      </c>
      <c r="G145" s="144" t="s">
        <v>46</v>
      </c>
      <c r="H145" s="224">
        <v>1</v>
      </c>
      <c r="I145" s="225">
        <v>60226501000</v>
      </c>
      <c r="J145" s="144" t="s">
        <v>160</v>
      </c>
      <c r="K145" s="145">
        <v>942000</v>
      </c>
      <c r="L145" s="143" t="s">
        <v>403</v>
      </c>
      <c r="M145" s="143" t="s">
        <v>413</v>
      </c>
      <c r="N145" s="144" t="s">
        <v>56</v>
      </c>
      <c r="O145" s="144" t="s">
        <v>58</v>
      </c>
    </row>
    <row r="146" spans="1:15" s="228" customFormat="1" ht="45">
      <c r="A146" s="144">
        <v>121</v>
      </c>
      <c r="B146" s="144" t="s">
        <v>417</v>
      </c>
      <c r="C146" s="151">
        <v>7421050</v>
      </c>
      <c r="D146" s="222" t="s">
        <v>418</v>
      </c>
      <c r="E146" s="144" t="s">
        <v>419</v>
      </c>
      <c r="F146" s="143">
        <v>796</v>
      </c>
      <c r="G146" s="144" t="s">
        <v>46</v>
      </c>
      <c r="H146" s="224">
        <v>1</v>
      </c>
      <c r="I146" s="225">
        <v>60226501000</v>
      </c>
      <c r="J146" s="144" t="s">
        <v>160</v>
      </c>
      <c r="K146" s="145">
        <v>879391.53</v>
      </c>
      <c r="L146" s="143" t="s">
        <v>420</v>
      </c>
      <c r="M146" s="143" t="s">
        <v>421</v>
      </c>
      <c r="N146" s="144" t="s">
        <v>56</v>
      </c>
      <c r="O146" s="144" t="s">
        <v>58</v>
      </c>
    </row>
    <row r="147" spans="1:15" s="228" customFormat="1" ht="45">
      <c r="A147" s="144">
        <v>122</v>
      </c>
      <c r="B147" s="144" t="s">
        <v>417</v>
      </c>
      <c r="C147" s="151">
        <v>7421050</v>
      </c>
      <c r="D147" s="222" t="s">
        <v>422</v>
      </c>
      <c r="E147" s="144" t="s">
        <v>419</v>
      </c>
      <c r="F147" s="143">
        <v>796</v>
      </c>
      <c r="G147" s="144" t="s">
        <v>46</v>
      </c>
      <c r="H147" s="224">
        <v>1</v>
      </c>
      <c r="I147" s="225">
        <v>60226501000</v>
      </c>
      <c r="J147" s="144" t="s">
        <v>160</v>
      </c>
      <c r="K147" s="145">
        <v>411014.92</v>
      </c>
      <c r="L147" s="143" t="s">
        <v>321</v>
      </c>
      <c r="M147" s="143" t="s">
        <v>421</v>
      </c>
      <c r="N147" s="144" t="s">
        <v>56</v>
      </c>
      <c r="O147" s="144" t="s">
        <v>58</v>
      </c>
    </row>
    <row r="148" spans="1:15" s="228" customFormat="1" ht="30">
      <c r="A148" s="144">
        <v>123</v>
      </c>
      <c r="B148" s="11" t="s">
        <v>116</v>
      </c>
      <c r="C148" s="11">
        <v>3520586</v>
      </c>
      <c r="D148" s="222" t="s">
        <v>423</v>
      </c>
      <c r="E148" s="223" t="s">
        <v>362</v>
      </c>
      <c r="F148" s="143">
        <v>796</v>
      </c>
      <c r="G148" s="144" t="s">
        <v>46</v>
      </c>
      <c r="H148" s="224">
        <v>1</v>
      </c>
      <c r="I148" s="225">
        <v>60226501000</v>
      </c>
      <c r="J148" s="144" t="s">
        <v>160</v>
      </c>
      <c r="K148" s="145">
        <v>51111.11</v>
      </c>
      <c r="L148" s="143" t="s">
        <v>321</v>
      </c>
      <c r="M148" s="143" t="s">
        <v>403</v>
      </c>
      <c r="N148" s="144" t="s">
        <v>56</v>
      </c>
      <c r="O148" s="144" t="s">
        <v>58</v>
      </c>
    </row>
    <row r="149" spans="1:15" s="122" customFormat="1" ht="15">
      <c r="A149" s="972" t="s">
        <v>294</v>
      </c>
      <c r="B149" s="973"/>
      <c r="C149" s="974"/>
      <c r="D149" s="205"/>
      <c r="E149" s="198"/>
      <c r="F149" s="143"/>
      <c r="G149" s="144"/>
      <c r="H149" s="200"/>
      <c r="I149" s="206"/>
      <c r="J149" s="192"/>
      <c r="K149" s="791">
        <f>SUM(K119:K148)</f>
        <v>7906523.370000001</v>
      </c>
      <c r="L149" s="199"/>
      <c r="M149" s="199"/>
      <c r="N149" s="192"/>
      <c r="O149" s="192"/>
    </row>
    <row r="150" spans="1:15" s="122" customFormat="1" ht="15">
      <c r="A150" s="1011" t="s">
        <v>34</v>
      </c>
      <c r="B150" s="1012"/>
      <c r="C150" s="1012"/>
      <c r="D150" s="1012"/>
      <c r="E150" s="1012"/>
      <c r="F150" s="1012"/>
      <c r="G150" s="1012"/>
      <c r="H150" s="1012"/>
      <c r="I150" s="1012"/>
      <c r="J150" s="1012"/>
      <c r="K150" s="1012"/>
      <c r="L150" s="1012"/>
      <c r="M150" s="1012"/>
      <c r="N150" s="1012"/>
      <c r="O150" s="1012"/>
    </row>
    <row r="151" spans="1:15" s="122" customFormat="1" ht="45">
      <c r="A151" s="192">
        <v>124</v>
      </c>
      <c r="B151" s="199" t="s">
        <v>242</v>
      </c>
      <c r="C151" s="204">
        <v>3699120</v>
      </c>
      <c r="D151" s="206" t="s">
        <v>424</v>
      </c>
      <c r="E151" s="198" t="s">
        <v>244</v>
      </c>
      <c r="F151" s="199">
        <v>796</v>
      </c>
      <c r="G151" s="200" t="s">
        <v>46</v>
      </c>
      <c r="H151" s="200">
        <v>100</v>
      </c>
      <c r="I151" s="206">
        <v>60226501000</v>
      </c>
      <c r="J151" s="192" t="s">
        <v>160</v>
      </c>
      <c r="K151" s="202">
        <v>15000</v>
      </c>
      <c r="L151" s="199" t="s">
        <v>425</v>
      </c>
      <c r="M151" s="199" t="s">
        <v>426</v>
      </c>
      <c r="N151" s="192" t="s">
        <v>56</v>
      </c>
      <c r="O151" s="192" t="s">
        <v>58</v>
      </c>
    </row>
    <row r="152" spans="1:15" s="122" customFormat="1" ht="45">
      <c r="A152" s="192">
        <v>125</v>
      </c>
      <c r="B152" s="199" t="s">
        <v>224</v>
      </c>
      <c r="C152" s="204">
        <v>3312040</v>
      </c>
      <c r="D152" s="205" t="s">
        <v>427</v>
      </c>
      <c r="E152" s="198" t="s">
        <v>226</v>
      </c>
      <c r="F152" s="199">
        <v>796</v>
      </c>
      <c r="G152" s="200" t="s">
        <v>46</v>
      </c>
      <c r="H152" s="200">
        <v>3</v>
      </c>
      <c r="I152" s="206">
        <v>60226501000</v>
      </c>
      <c r="J152" s="192" t="s">
        <v>160</v>
      </c>
      <c r="K152" s="202">
        <v>10800</v>
      </c>
      <c r="L152" s="199" t="s">
        <v>421</v>
      </c>
      <c r="M152" s="199" t="s">
        <v>421</v>
      </c>
      <c r="N152" s="192" t="s">
        <v>56</v>
      </c>
      <c r="O152" s="192" t="s">
        <v>58</v>
      </c>
    </row>
    <row r="153" spans="1:15" s="122" customFormat="1" ht="45">
      <c r="A153" s="192">
        <v>126</v>
      </c>
      <c r="B153" s="199" t="s">
        <v>224</v>
      </c>
      <c r="C153" s="204">
        <v>3150106</v>
      </c>
      <c r="D153" s="205" t="s">
        <v>428</v>
      </c>
      <c r="E153" s="198" t="s">
        <v>231</v>
      </c>
      <c r="F153" s="199">
        <v>796</v>
      </c>
      <c r="G153" s="200" t="s">
        <v>46</v>
      </c>
      <c r="H153" s="200">
        <v>315</v>
      </c>
      <c r="I153" s="206">
        <v>60226501000</v>
      </c>
      <c r="J153" s="192" t="s">
        <v>160</v>
      </c>
      <c r="K153" s="202">
        <v>8400</v>
      </c>
      <c r="L153" s="199" t="s">
        <v>421</v>
      </c>
      <c r="M153" s="199" t="s">
        <v>421</v>
      </c>
      <c r="N153" s="192" t="s">
        <v>56</v>
      </c>
      <c r="O153" s="192" t="s">
        <v>58</v>
      </c>
    </row>
    <row r="154" spans="1:15" s="122" customFormat="1" ht="45">
      <c r="A154" s="192">
        <v>127</v>
      </c>
      <c r="B154" s="199" t="s">
        <v>224</v>
      </c>
      <c r="C154" s="204">
        <v>3190330</v>
      </c>
      <c r="D154" s="205" t="s">
        <v>429</v>
      </c>
      <c r="E154" s="198" t="s">
        <v>231</v>
      </c>
      <c r="F154" s="199" t="s">
        <v>54</v>
      </c>
      <c r="G154" s="199" t="s">
        <v>42</v>
      </c>
      <c r="H154" s="200">
        <v>200</v>
      </c>
      <c r="I154" s="206">
        <v>60226501000</v>
      </c>
      <c r="J154" s="192" t="s">
        <v>160</v>
      </c>
      <c r="K154" s="202">
        <v>5000</v>
      </c>
      <c r="L154" s="199" t="s">
        <v>421</v>
      </c>
      <c r="M154" s="199" t="s">
        <v>421</v>
      </c>
      <c r="N154" s="192" t="s">
        <v>56</v>
      </c>
      <c r="O154" s="192" t="s">
        <v>58</v>
      </c>
    </row>
    <row r="155" spans="1:15" s="122" customFormat="1" ht="60">
      <c r="A155" s="192">
        <v>128</v>
      </c>
      <c r="B155" s="192" t="s">
        <v>254</v>
      </c>
      <c r="C155" s="204">
        <v>2320830</v>
      </c>
      <c r="D155" s="205" t="s">
        <v>430</v>
      </c>
      <c r="E155" s="198" t="s">
        <v>231</v>
      </c>
      <c r="F155" s="199">
        <v>166</v>
      </c>
      <c r="G155" s="199" t="s">
        <v>41</v>
      </c>
      <c r="H155" s="200">
        <v>210</v>
      </c>
      <c r="I155" s="206">
        <v>60226501000</v>
      </c>
      <c r="J155" s="192" t="s">
        <v>160</v>
      </c>
      <c r="K155" s="202">
        <v>11800</v>
      </c>
      <c r="L155" s="199" t="s">
        <v>431</v>
      </c>
      <c r="M155" s="199" t="s">
        <v>426</v>
      </c>
      <c r="N155" s="192" t="s">
        <v>56</v>
      </c>
      <c r="O155" s="192" t="s">
        <v>58</v>
      </c>
    </row>
    <row r="156" spans="1:15" s="122" customFormat="1" ht="75">
      <c r="A156" s="192">
        <v>129</v>
      </c>
      <c r="B156" s="192" t="s">
        <v>305</v>
      </c>
      <c r="C156" s="192">
        <v>7499090</v>
      </c>
      <c r="D156" s="205" t="s">
        <v>432</v>
      </c>
      <c r="E156" s="198" t="s">
        <v>433</v>
      </c>
      <c r="F156" s="199">
        <v>796</v>
      </c>
      <c r="G156" s="192" t="s">
        <v>46</v>
      </c>
      <c r="H156" s="209">
        <v>2</v>
      </c>
      <c r="I156" s="206">
        <v>60226501000</v>
      </c>
      <c r="J156" s="192" t="s">
        <v>160</v>
      </c>
      <c r="K156" s="192">
        <v>71233</v>
      </c>
      <c r="L156" s="212" t="s">
        <v>309</v>
      </c>
      <c r="M156" s="199" t="s">
        <v>434</v>
      </c>
      <c r="N156" s="192" t="s">
        <v>56</v>
      </c>
      <c r="O156" s="192" t="s">
        <v>58</v>
      </c>
    </row>
    <row r="157" spans="1:15" s="211" customFormat="1" ht="90">
      <c r="A157" s="192">
        <v>130</v>
      </c>
      <c r="B157" s="192" t="s">
        <v>257</v>
      </c>
      <c r="C157" s="204">
        <v>4110100</v>
      </c>
      <c r="D157" s="205" t="s">
        <v>435</v>
      </c>
      <c r="E157" s="198" t="s">
        <v>259</v>
      </c>
      <c r="F157" s="199" t="s">
        <v>260</v>
      </c>
      <c r="G157" s="199" t="s">
        <v>261</v>
      </c>
      <c r="H157" s="200">
        <v>90</v>
      </c>
      <c r="I157" s="206">
        <v>60226501000</v>
      </c>
      <c r="J157" s="192" t="s">
        <v>160</v>
      </c>
      <c r="K157" s="202">
        <v>12870</v>
      </c>
      <c r="L157" s="199" t="s">
        <v>436</v>
      </c>
      <c r="M157" s="199" t="s">
        <v>437</v>
      </c>
      <c r="N157" s="192" t="s">
        <v>56</v>
      </c>
      <c r="O157" s="192" t="s">
        <v>58</v>
      </c>
    </row>
    <row r="158" spans="1:15" s="122" customFormat="1" ht="90">
      <c r="A158" s="192">
        <v>131</v>
      </c>
      <c r="B158" s="192" t="s">
        <v>264</v>
      </c>
      <c r="C158" s="204">
        <v>6023000</v>
      </c>
      <c r="D158" s="205" t="s">
        <v>438</v>
      </c>
      <c r="E158" s="198" t="s">
        <v>266</v>
      </c>
      <c r="F158" s="199" t="s">
        <v>267</v>
      </c>
      <c r="G158" s="199" t="s">
        <v>268</v>
      </c>
      <c r="H158" s="200">
        <v>24</v>
      </c>
      <c r="I158" s="206">
        <v>60226501000</v>
      </c>
      <c r="J158" s="192" t="s">
        <v>160</v>
      </c>
      <c r="K158" s="202">
        <v>15200</v>
      </c>
      <c r="L158" s="199" t="s">
        <v>436</v>
      </c>
      <c r="M158" s="199" t="s">
        <v>437</v>
      </c>
      <c r="N158" s="192" t="s">
        <v>56</v>
      </c>
      <c r="O158" s="192" t="s">
        <v>58</v>
      </c>
    </row>
    <row r="159" spans="1:15" s="122" customFormat="1" ht="90">
      <c r="A159" s="192">
        <v>132</v>
      </c>
      <c r="B159" s="192" t="s">
        <v>269</v>
      </c>
      <c r="C159" s="204">
        <v>6022000</v>
      </c>
      <c r="D159" s="205" t="s">
        <v>439</v>
      </c>
      <c r="E159" s="198" t="s">
        <v>266</v>
      </c>
      <c r="F159" s="199" t="s">
        <v>271</v>
      </c>
      <c r="G159" s="199" t="s">
        <v>272</v>
      </c>
      <c r="H159" s="209">
        <v>3000</v>
      </c>
      <c r="I159" s="206">
        <v>60226501000</v>
      </c>
      <c r="J159" s="192" t="s">
        <v>160</v>
      </c>
      <c r="K159" s="202">
        <v>30000</v>
      </c>
      <c r="L159" s="199" t="s">
        <v>440</v>
      </c>
      <c r="M159" s="199" t="s">
        <v>437</v>
      </c>
      <c r="N159" s="192" t="s">
        <v>56</v>
      </c>
      <c r="O159" s="192" t="s">
        <v>58</v>
      </c>
    </row>
    <row r="160" spans="1:15" s="122" customFormat="1" ht="60">
      <c r="A160" s="192">
        <v>133</v>
      </c>
      <c r="B160" s="192" t="s">
        <v>273</v>
      </c>
      <c r="C160" s="204">
        <v>3020365</v>
      </c>
      <c r="D160" s="205" t="s">
        <v>441</v>
      </c>
      <c r="E160" s="198" t="s">
        <v>275</v>
      </c>
      <c r="F160" s="199">
        <v>796</v>
      </c>
      <c r="G160" s="192" t="s">
        <v>46</v>
      </c>
      <c r="H160" s="200">
        <v>1</v>
      </c>
      <c r="I160" s="206">
        <v>60226501000</v>
      </c>
      <c r="J160" s="192" t="s">
        <v>160</v>
      </c>
      <c r="K160" s="202">
        <v>500</v>
      </c>
      <c r="L160" s="199" t="s">
        <v>425</v>
      </c>
      <c r="M160" s="199" t="s">
        <v>425</v>
      </c>
      <c r="N160" s="192" t="s">
        <v>56</v>
      </c>
      <c r="O160" s="192" t="s">
        <v>58</v>
      </c>
    </row>
    <row r="161" spans="1:15" s="228" customFormat="1" ht="90">
      <c r="A161" s="144">
        <v>134</v>
      </c>
      <c r="B161" s="144" t="s">
        <v>273</v>
      </c>
      <c r="C161" s="151">
        <v>3020365</v>
      </c>
      <c r="D161" s="222" t="s">
        <v>442</v>
      </c>
      <c r="E161" s="223" t="s">
        <v>278</v>
      </c>
      <c r="F161" s="143">
        <v>796</v>
      </c>
      <c r="G161" s="144" t="s">
        <v>46</v>
      </c>
      <c r="H161" s="224">
        <v>12</v>
      </c>
      <c r="I161" s="225">
        <v>60226501000</v>
      </c>
      <c r="J161" s="144" t="s">
        <v>160</v>
      </c>
      <c r="K161" s="145">
        <v>2880</v>
      </c>
      <c r="L161" s="143" t="s">
        <v>443</v>
      </c>
      <c r="M161" s="143" t="s">
        <v>437</v>
      </c>
      <c r="N161" s="144" t="s">
        <v>56</v>
      </c>
      <c r="O161" s="144" t="s">
        <v>58</v>
      </c>
    </row>
    <row r="162" spans="1:15" s="122" customFormat="1" ht="60">
      <c r="A162" s="192">
        <v>135</v>
      </c>
      <c r="B162" s="192" t="s">
        <v>282</v>
      </c>
      <c r="C162" s="204">
        <v>3313144</v>
      </c>
      <c r="D162" s="205" t="s">
        <v>444</v>
      </c>
      <c r="E162" s="198" t="s">
        <v>281</v>
      </c>
      <c r="F162" s="143">
        <v>796</v>
      </c>
      <c r="G162" s="144" t="s">
        <v>46</v>
      </c>
      <c r="H162" s="200">
        <v>10</v>
      </c>
      <c r="I162" s="206">
        <v>60226501000</v>
      </c>
      <c r="J162" s="192" t="s">
        <v>160</v>
      </c>
      <c r="K162" s="202">
        <v>30000</v>
      </c>
      <c r="L162" s="199" t="s">
        <v>425</v>
      </c>
      <c r="M162" s="199" t="s">
        <v>425</v>
      </c>
      <c r="N162" s="192" t="s">
        <v>56</v>
      </c>
      <c r="O162" s="192" t="s">
        <v>58</v>
      </c>
    </row>
    <row r="163" spans="1:15" s="122" customFormat="1" ht="45">
      <c r="A163" s="192">
        <v>136</v>
      </c>
      <c r="B163" s="192" t="s">
        <v>282</v>
      </c>
      <c r="C163" s="204">
        <v>3313144</v>
      </c>
      <c r="D163" s="205" t="s">
        <v>445</v>
      </c>
      <c r="E163" s="198" t="s">
        <v>281</v>
      </c>
      <c r="F163" s="143">
        <v>796</v>
      </c>
      <c r="G163" s="144" t="s">
        <v>46</v>
      </c>
      <c r="H163" s="200">
        <v>13</v>
      </c>
      <c r="I163" s="206">
        <v>60226501000</v>
      </c>
      <c r="J163" s="192" t="s">
        <v>160</v>
      </c>
      <c r="K163" s="202">
        <v>7397</v>
      </c>
      <c r="L163" s="199" t="s">
        <v>309</v>
      </c>
      <c r="M163" s="199" t="s">
        <v>382</v>
      </c>
      <c r="N163" s="192" t="s">
        <v>56</v>
      </c>
      <c r="O163" s="192" t="s">
        <v>58</v>
      </c>
    </row>
    <row r="164" spans="1:15" s="122" customFormat="1" ht="90">
      <c r="A164" s="192">
        <v>137</v>
      </c>
      <c r="B164" s="192" t="s">
        <v>284</v>
      </c>
      <c r="C164" s="204">
        <v>7220022</v>
      </c>
      <c r="D164" s="205" t="s">
        <v>446</v>
      </c>
      <c r="E164" s="198" t="s">
        <v>286</v>
      </c>
      <c r="F164" s="143">
        <v>796</v>
      </c>
      <c r="G164" s="144" t="s">
        <v>46</v>
      </c>
      <c r="H164" s="200">
        <v>3</v>
      </c>
      <c r="I164" s="206">
        <v>60226501000</v>
      </c>
      <c r="J164" s="192" t="s">
        <v>160</v>
      </c>
      <c r="K164" s="202">
        <v>900</v>
      </c>
      <c r="L164" s="199" t="s">
        <v>447</v>
      </c>
      <c r="M164" s="199" t="s">
        <v>437</v>
      </c>
      <c r="N164" s="192" t="s">
        <v>56</v>
      </c>
      <c r="O164" s="192" t="s">
        <v>58</v>
      </c>
    </row>
    <row r="165" spans="1:15" s="122" customFormat="1" ht="90">
      <c r="A165" s="192">
        <v>138</v>
      </c>
      <c r="B165" s="192" t="s">
        <v>53</v>
      </c>
      <c r="C165" s="204">
        <v>8040059</v>
      </c>
      <c r="D165" s="205" t="s">
        <v>288</v>
      </c>
      <c r="E165" s="198" t="s">
        <v>289</v>
      </c>
      <c r="F165" s="199" t="s">
        <v>290</v>
      </c>
      <c r="G165" s="199" t="s">
        <v>291</v>
      </c>
      <c r="H165" s="200">
        <v>5</v>
      </c>
      <c r="I165" s="206">
        <v>60226501000</v>
      </c>
      <c r="J165" s="192" t="s">
        <v>160</v>
      </c>
      <c r="K165" s="202">
        <v>26400</v>
      </c>
      <c r="L165" s="199" t="s">
        <v>425</v>
      </c>
      <c r="M165" s="199" t="s">
        <v>426</v>
      </c>
      <c r="N165" s="192" t="s">
        <v>56</v>
      </c>
      <c r="O165" s="192" t="s">
        <v>58</v>
      </c>
    </row>
    <row r="166" spans="1:15" s="122" customFormat="1" ht="30">
      <c r="A166" s="192">
        <v>139</v>
      </c>
      <c r="B166" s="192">
        <v>50</v>
      </c>
      <c r="C166" s="204">
        <v>5010000</v>
      </c>
      <c r="D166" s="205" t="s">
        <v>448</v>
      </c>
      <c r="E166" s="198" t="s">
        <v>362</v>
      </c>
      <c r="F166" s="143">
        <v>796</v>
      </c>
      <c r="G166" s="144" t="s">
        <v>46</v>
      </c>
      <c r="H166" s="200">
        <v>1</v>
      </c>
      <c r="I166" s="206">
        <v>60226501000</v>
      </c>
      <c r="J166" s="192" t="s">
        <v>160</v>
      </c>
      <c r="K166" s="202">
        <v>626000</v>
      </c>
      <c r="L166" s="199" t="s">
        <v>449</v>
      </c>
      <c r="M166" s="199" t="s">
        <v>449</v>
      </c>
      <c r="N166" s="192" t="s">
        <v>56</v>
      </c>
      <c r="O166" s="192" t="s">
        <v>58</v>
      </c>
    </row>
    <row r="167" spans="1:15" s="122" customFormat="1" ht="15">
      <c r="A167" s="972" t="s">
        <v>294</v>
      </c>
      <c r="B167" s="973"/>
      <c r="C167" s="974"/>
      <c r="D167" s="205"/>
      <c r="E167" s="198"/>
      <c r="F167" s="199"/>
      <c r="G167" s="199"/>
      <c r="H167" s="200"/>
      <c r="I167" s="206"/>
      <c r="J167" s="192"/>
      <c r="K167" s="791">
        <f>SUM(K151:K166)</f>
        <v>874380</v>
      </c>
      <c r="L167" s="199"/>
      <c r="M167" s="199"/>
      <c r="N167" s="192"/>
      <c r="O167" s="192"/>
    </row>
    <row r="168" spans="1:15" s="122" customFormat="1" ht="15">
      <c r="A168" s="972" t="s">
        <v>450</v>
      </c>
      <c r="B168" s="973"/>
      <c r="C168" s="974"/>
      <c r="D168" s="205"/>
      <c r="E168" s="198"/>
      <c r="F168" s="199"/>
      <c r="G168" s="199"/>
      <c r="H168" s="200"/>
      <c r="I168" s="206"/>
      <c r="J168" s="192"/>
      <c r="K168" s="791">
        <f>SUM(K83,K117,K149,K167)</f>
        <v>12728605.120000001</v>
      </c>
      <c r="L168" s="199"/>
      <c r="M168" s="199"/>
      <c r="N168" s="192"/>
      <c r="O168" s="192"/>
    </row>
    <row r="169" spans="1:15" s="122" customFormat="1">
      <c r="A169" s="211"/>
    </row>
    <row r="170" spans="1:15" s="122" customFormat="1">
      <c r="A170" s="218"/>
      <c r="B170" s="219"/>
    </row>
    <row r="171" spans="1:15" s="122" customFormat="1" ht="14.25">
      <c r="A171" s="1013"/>
      <c r="B171" s="1013"/>
      <c r="C171" s="1013"/>
      <c r="D171" s="1013"/>
      <c r="E171" s="162"/>
      <c r="F171" s="1009"/>
      <c r="G171" s="1009"/>
      <c r="H171" s="162"/>
      <c r="I171" s="163"/>
      <c r="J171" s="1010"/>
      <c r="K171" s="1010"/>
      <c r="L171" s="164"/>
      <c r="M171" s="220"/>
      <c r="N171" s="220"/>
      <c r="O171" s="220"/>
    </row>
    <row r="172" spans="1:15" s="122" customFormat="1" ht="14.25">
      <c r="A172" s="221"/>
      <c r="B172" s="1005"/>
      <c r="C172" s="1005"/>
      <c r="D172" s="166" t="s">
        <v>2</v>
      </c>
      <c r="E172" s="167"/>
      <c r="F172" s="1006" t="s">
        <v>0</v>
      </c>
      <c r="G172" s="1006"/>
      <c r="H172" s="167"/>
      <c r="I172" s="166" t="s">
        <v>1</v>
      </c>
      <c r="J172" s="1007"/>
      <c r="K172" s="1007"/>
      <c r="L172" s="168"/>
      <c r="M172" s="220"/>
      <c r="N172" s="220"/>
      <c r="O172" s="220"/>
    </row>
    <row r="173" spans="1:15" s="122" customFormat="1" ht="14.25">
      <c r="A173" s="1008" t="s">
        <v>138</v>
      </c>
      <c r="B173" s="1008"/>
      <c r="C173" s="1008"/>
      <c r="D173" s="163"/>
      <c r="E173" s="162"/>
      <c r="F173" s="1009"/>
      <c r="G173" s="1009"/>
      <c r="H173" s="162"/>
      <c r="I173" s="163"/>
      <c r="J173" s="1010"/>
      <c r="K173" s="1010"/>
      <c r="L173" s="164"/>
      <c r="M173" s="220"/>
      <c r="N173" s="220"/>
      <c r="O173" s="220"/>
    </row>
    <row r="174" spans="1:15" s="122" customFormat="1" ht="14.25">
      <c r="A174" s="221"/>
      <c r="B174" s="1005"/>
      <c r="C174" s="1005"/>
      <c r="D174" s="166" t="s">
        <v>2</v>
      </c>
      <c r="E174" s="167"/>
      <c r="F174" s="1006" t="s">
        <v>0</v>
      </c>
      <c r="G174" s="1006"/>
      <c r="H174" s="167"/>
      <c r="I174" s="166" t="s">
        <v>1</v>
      </c>
      <c r="J174" s="1007"/>
      <c r="K174" s="1007"/>
      <c r="L174" s="168"/>
      <c r="M174" s="220"/>
      <c r="N174" s="220"/>
      <c r="O174" s="220"/>
    </row>
    <row r="175" spans="1:15" s="122" customFormat="1" ht="14.25">
      <c r="A175" s="1008" t="s">
        <v>451</v>
      </c>
      <c r="B175" s="1008"/>
      <c r="C175" s="1008"/>
      <c r="D175" s="163"/>
      <c r="E175" s="162"/>
      <c r="F175" s="1009"/>
      <c r="G175" s="1009"/>
      <c r="H175" s="162"/>
      <c r="I175" s="163"/>
      <c r="J175" s="1010"/>
      <c r="K175" s="1010"/>
      <c r="L175" s="164"/>
      <c r="M175" s="220"/>
      <c r="N175" s="220"/>
      <c r="O175" s="220"/>
    </row>
    <row r="176" spans="1:15" s="122" customFormat="1" ht="14.25">
      <c r="A176" s="221"/>
      <c r="B176" s="1005"/>
      <c r="C176" s="1005"/>
      <c r="D176" s="166" t="s">
        <v>2</v>
      </c>
      <c r="E176" s="167"/>
      <c r="F176" s="1006" t="s">
        <v>0</v>
      </c>
      <c r="G176" s="1006"/>
      <c r="H176" s="167"/>
      <c r="I176" s="166" t="s">
        <v>1</v>
      </c>
      <c r="J176" s="1007"/>
      <c r="K176" s="1007"/>
      <c r="L176" s="168"/>
      <c r="M176" s="220"/>
      <c r="N176" s="220"/>
      <c r="O176" s="220"/>
    </row>
  </sheetData>
  <mergeCells count="59">
    <mergeCell ref="A9:D9"/>
    <mergeCell ref="E9:O9"/>
    <mergeCell ref="A3:D3"/>
    <mergeCell ref="A4:C4"/>
    <mergeCell ref="E5:L5"/>
    <mergeCell ref="E6:L6"/>
    <mergeCell ref="E7:L7"/>
    <mergeCell ref="A10:D10"/>
    <mergeCell ref="E10:O10"/>
    <mergeCell ref="A11:D11"/>
    <mergeCell ref="E11:O11"/>
    <mergeCell ref="A12:D12"/>
    <mergeCell ref="E12:O12"/>
    <mergeCell ref="N17:N19"/>
    <mergeCell ref="O17:O18"/>
    <mergeCell ref="A13:D13"/>
    <mergeCell ref="E13:O13"/>
    <mergeCell ref="A14:D14"/>
    <mergeCell ref="E14:O14"/>
    <mergeCell ref="A15:D15"/>
    <mergeCell ref="E15:O15"/>
    <mergeCell ref="I18:J18"/>
    <mergeCell ref="K18:K19"/>
    <mergeCell ref="L18:M18"/>
    <mergeCell ref="A17:A19"/>
    <mergeCell ref="B17:B19"/>
    <mergeCell ref="C17:C19"/>
    <mergeCell ref="D17:M17"/>
    <mergeCell ref="A149:C149"/>
    <mergeCell ref="D18:D19"/>
    <mergeCell ref="E18:E19"/>
    <mergeCell ref="F18:G18"/>
    <mergeCell ref="H18:H19"/>
    <mergeCell ref="A21:O21"/>
    <mergeCell ref="A83:C83"/>
    <mergeCell ref="A84:O84"/>
    <mergeCell ref="A117:C117"/>
    <mergeCell ref="A118:O118"/>
    <mergeCell ref="A150:O150"/>
    <mergeCell ref="A167:C167"/>
    <mergeCell ref="A168:C168"/>
    <mergeCell ref="A171:D171"/>
    <mergeCell ref="F171:G171"/>
    <mergeCell ref="J171:K171"/>
    <mergeCell ref="B172:C172"/>
    <mergeCell ref="F172:G172"/>
    <mergeCell ref="J172:K172"/>
    <mergeCell ref="A173:C173"/>
    <mergeCell ref="F173:G173"/>
    <mergeCell ref="J173:K173"/>
    <mergeCell ref="B176:C176"/>
    <mergeCell ref="F176:G176"/>
    <mergeCell ref="J176:K176"/>
    <mergeCell ref="B174:C174"/>
    <mergeCell ref="F174:G174"/>
    <mergeCell ref="J174:K174"/>
    <mergeCell ref="A175:C175"/>
    <mergeCell ref="F175:G175"/>
    <mergeCell ref="J175:K175"/>
  </mergeCells>
  <hyperlinks>
    <hyperlink ref="E12" r:id="rId1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320"/>
  <sheetViews>
    <sheetView topLeftCell="A286" zoomScale="85" zoomScaleNormal="85" workbookViewId="0">
      <selection activeCell="H326" sqref="H326"/>
    </sheetView>
  </sheetViews>
  <sheetFormatPr defaultColWidth="9.140625" defaultRowHeight="12.75"/>
  <cols>
    <col min="1" max="1" width="6.7109375" style="116" customWidth="1"/>
    <col min="2" max="2" width="8.5703125" style="5" customWidth="1"/>
    <col min="3" max="3" width="9.28515625" style="486" customWidth="1"/>
    <col min="4" max="4" width="34" style="5" customWidth="1"/>
    <col min="5" max="5" width="28" style="487" customWidth="1"/>
    <col min="6" max="6" width="12" style="5" customWidth="1"/>
    <col min="7" max="7" width="13" style="5" customWidth="1"/>
    <col min="8" max="8" width="11.28515625" style="5" customWidth="1"/>
    <col min="9" max="9" width="13.7109375" style="487" customWidth="1"/>
    <col min="10" max="10" width="15.28515625" style="5" customWidth="1"/>
    <col min="11" max="11" width="19.140625" style="498" customWidth="1"/>
    <col min="12" max="12" width="20" style="489" customWidth="1"/>
    <col min="13" max="13" width="15.28515625" style="5" customWidth="1"/>
    <col min="14" max="14" width="8.7109375" style="5" customWidth="1"/>
    <col min="15" max="15" width="13.5703125" style="490" customWidth="1"/>
    <col min="16" max="16" width="9.140625" style="18"/>
    <col min="17" max="16384" width="9.140625" style="5"/>
  </cols>
  <sheetData>
    <row r="1" spans="1:15" ht="15.75">
      <c r="A1" s="229"/>
      <c r="B1" s="2"/>
      <c r="C1" s="230"/>
      <c r="D1" s="2"/>
      <c r="E1" s="231"/>
      <c r="F1" s="2"/>
      <c r="G1" s="2"/>
      <c r="H1" s="2"/>
      <c r="I1" s="231"/>
      <c r="J1" s="2"/>
      <c r="K1" s="232"/>
      <c r="L1" s="233"/>
      <c r="M1" s="15"/>
      <c r="N1" s="15"/>
      <c r="O1" s="234"/>
    </row>
    <row r="2" spans="1:15" ht="15.75">
      <c r="A2" s="229"/>
      <c r="B2" s="2"/>
      <c r="C2" s="230"/>
      <c r="D2" s="2"/>
      <c r="E2" s="231"/>
      <c r="F2" s="2"/>
      <c r="G2" s="2"/>
      <c r="H2" s="2"/>
      <c r="I2" s="231"/>
      <c r="J2" s="2"/>
      <c r="K2" s="232"/>
      <c r="L2" s="233"/>
      <c r="M2" s="4"/>
      <c r="N2" s="4"/>
      <c r="O2" s="234"/>
    </row>
    <row r="3" spans="1:15" ht="20.25">
      <c r="A3" s="964"/>
      <c r="B3" s="964"/>
      <c r="C3" s="964"/>
      <c r="D3" s="965"/>
      <c r="E3" s="231"/>
      <c r="F3" s="2"/>
      <c r="G3" s="2"/>
      <c r="H3" s="2"/>
      <c r="I3" s="231"/>
      <c r="J3" s="2"/>
      <c r="K3" s="232"/>
      <c r="L3" s="233"/>
      <c r="M3" s="4"/>
      <c r="N3" s="4"/>
      <c r="O3" s="234"/>
    </row>
    <row r="4" spans="1:15" ht="20.25">
      <c r="A4" s="966"/>
      <c r="B4" s="966"/>
      <c r="C4" s="966"/>
      <c r="D4" s="2"/>
      <c r="E4" s="231"/>
      <c r="F4" s="2"/>
      <c r="G4" s="2"/>
      <c r="H4" s="2"/>
      <c r="I4" s="231"/>
      <c r="J4" s="2"/>
      <c r="K4" s="232"/>
      <c r="L4" s="233"/>
      <c r="M4" s="4"/>
      <c r="N4" s="4"/>
      <c r="O4" s="234"/>
    </row>
    <row r="5" spans="1:15" ht="18">
      <c r="A5" s="235"/>
      <c r="B5" s="16"/>
      <c r="C5" s="236"/>
      <c r="D5" s="2"/>
      <c r="E5" s="967" t="s">
        <v>32</v>
      </c>
      <c r="F5" s="967"/>
      <c r="G5" s="967"/>
      <c r="H5" s="967"/>
      <c r="I5" s="967"/>
      <c r="J5" s="967"/>
      <c r="K5" s="967"/>
      <c r="L5" s="967"/>
      <c r="M5" s="15"/>
      <c r="N5" s="15"/>
      <c r="O5" s="234"/>
    </row>
    <row r="6" spans="1:15" ht="15.75">
      <c r="A6" s="229"/>
      <c r="B6" s="2"/>
      <c r="C6" s="230"/>
      <c r="D6" s="2"/>
      <c r="E6" s="967" t="s">
        <v>33</v>
      </c>
      <c r="F6" s="967"/>
      <c r="G6" s="967"/>
      <c r="H6" s="967"/>
      <c r="I6" s="967"/>
      <c r="J6" s="967"/>
      <c r="K6" s="967"/>
      <c r="L6" s="967"/>
      <c r="M6" s="15"/>
      <c r="N6" s="15"/>
      <c r="O6" s="234"/>
    </row>
    <row r="7" spans="1:15" ht="18">
      <c r="A7" s="235"/>
      <c r="B7" s="20"/>
      <c r="C7" s="236"/>
      <c r="D7" s="20"/>
      <c r="E7" s="967" t="s">
        <v>36</v>
      </c>
      <c r="F7" s="967"/>
      <c r="G7" s="967"/>
      <c r="H7" s="967"/>
      <c r="I7" s="967"/>
      <c r="J7" s="967"/>
      <c r="K7" s="967"/>
      <c r="L7" s="967"/>
      <c r="M7" s="17"/>
      <c r="N7" s="17"/>
      <c r="O7" s="237"/>
    </row>
    <row r="8" spans="1:15" ht="18">
      <c r="A8" s="238"/>
      <c r="B8" s="19"/>
      <c r="C8" s="239"/>
      <c r="D8" s="19"/>
      <c r="E8" s="19"/>
      <c r="F8" s="19"/>
      <c r="G8" s="21"/>
      <c r="H8" s="21"/>
      <c r="I8" s="21"/>
      <c r="J8" s="21"/>
      <c r="K8" s="240"/>
      <c r="L8" s="82"/>
      <c r="M8" s="6"/>
      <c r="N8" s="6"/>
      <c r="O8" s="241"/>
    </row>
    <row r="9" spans="1:15" ht="18.75">
      <c r="A9" s="1061" t="s">
        <v>21</v>
      </c>
      <c r="B9" s="1062"/>
      <c r="C9" s="1062"/>
      <c r="D9" s="1062"/>
      <c r="E9" s="1063" t="s">
        <v>452</v>
      </c>
      <c r="F9" s="1063"/>
      <c r="G9" s="1063"/>
      <c r="H9" s="1063"/>
      <c r="I9" s="1063"/>
      <c r="J9" s="1063"/>
      <c r="K9" s="1063"/>
      <c r="L9" s="1063"/>
      <c r="M9" s="1063"/>
      <c r="N9" s="1063"/>
      <c r="O9" s="1063"/>
    </row>
    <row r="10" spans="1:15" ht="18.75">
      <c r="A10" s="1061" t="s">
        <v>22</v>
      </c>
      <c r="B10" s="1062"/>
      <c r="C10" s="1062"/>
      <c r="D10" s="1062"/>
      <c r="E10" s="1063" t="s">
        <v>453</v>
      </c>
      <c r="F10" s="1063"/>
      <c r="G10" s="1063"/>
      <c r="H10" s="1063"/>
      <c r="I10" s="1063"/>
      <c r="J10" s="1063"/>
      <c r="K10" s="1063"/>
      <c r="L10" s="1063"/>
      <c r="M10" s="1063"/>
      <c r="N10" s="1063"/>
      <c r="O10" s="1063"/>
    </row>
    <row r="11" spans="1:15" ht="18.75">
      <c r="A11" s="1061" t="s">
        <v>23</v>
      </c>
      <c r="B11" s="1062"/>
      <c r="C11" s="1062"/>
      <c r="D11" s="1062"/>
      <c r="E11" s="1063" t="s">
        <v>454</v>
      </c>
      <c r="F11" s="1063"/>
      <c r="G11" s="1063"/>
      <c r="H11" s="1063"/>
      <c r="I11" s="1063"/>
      <c r="J11" s="1063"/>
      <c r="K11" s="1063"/>
      <c r="L11" s="1063"/>
      <c r="M11" s="1063"/>
      <c r="N11" s="1063"/>
      <c r="O11" s="1063"/>
    </row>
    <row r="12" spans="1:15" ht="18.75">
      <c r="A12" s="1061" t="s">
        <v>24</v>
      </c>
      <c r="B12" s="1062"/>
      <c r="C12" s="1062"/>
      <c r="D12" s="1062"/>
      <c r="E12" s="1065" t="s">
        <v>455</v>
      </c>
      <c r="F12" s="1066"/>
      <c r="G12" s="1066"/>
      <c r="H12" s="1066"/>
      <c r="I12" s="1066"/>
      <c r="J12" s="1066"/>
      <c r="K12" s="1066"/>
      <c r="L12" s="1066"/>
      <c r="M12" s="1066"/>
      <c r="N12" s="1066"/>
      <c r="O12" s="1066"/>
    </row>
    <row r="13" spans="1:15" ht="18.75">
      <c r="A13" s="1061" t="s">
        <v>25</v>
      </c>
      <c r="B13" s="1062"/>
      <c r="C13" s="1062"/>
      <c r="D13" s="1062"/>
      <c r="E13" s="1063">
        <v>7714734225</v>
      </c>
      <c r="F13" s="1063"/>
      <c r="G13" s="1063"/>
      <c r="H13" s="1063"/>
      <c r="I13" s="1063"/>
      <c r="J13" s="1063"/>
      <c r="K13" s="1063"/>
      <c r="L13" s="1063"/>
      <c r="M13" s="1063"/>
      <c r="N13" s="1063"/>
      <c r="O13" s="1063"/>
    </row>
    <row r="14" spans="1:15" ht="18.75">
      <c r="A14" s="1061" t="s">
        <v>26</v>
      </c>
      <c r="B14" s="1062"/>
      <c r="C14" s="1062"/>
      <c r="D14" s="1062"/>
      <c r="E14" s="1063">
        <v>421443001</v>
      </c>
      <c r="F14" s="1063"/>
      <c r="G14" s="1063"/>
      <c r="H14" s="1063"/>
      <c r="I14" s="1063"/>
      <c r="J14" s="1063"/>
      <c r="K14" s="1063"/>
      <c r="L14" s="1063"/>
      <c r="M14" s="1063"/>
      <c r="N14" s="1063"/>
      <c r="O14" s="1063"/>
    </row>
    <row r="15" spans="1:15" ht="18.75">
      <c r="A15" s="1064" t="s">
        <v>27</v>
      </c>
      <c r="B15" s="1064"/>
      <c r="C15" s="1064"/>
      <c r="D15" s="1064"/>
      <c r="E15" s="1063">
        <v>85702442</v>
      </c>
      <c r="F15" s="1063"/>
      <c r="G15" s="1063"/>
      <c r="H15" s="1063"/>
      <c r="I15" s="1063"/>
      <c r="J15" s="1063"/>
      <c r="K15" s="1063"/>
      <c r="L15" s="1063"/>
      <c r="M15" s="1063"/>
      <c r="N15" s="1063"/>
      <c r="O15" s="1063"/>
    </row>
    <row r="16" spans="1:15" ht="18.75">
      <c r="A16" s="242"/>
      <c r="B16" s="243"/>
      <c r="C16" s="244"/>
      <c r="D16" s="243"/>
      <c r="E16" s="245"/>
      <c r="F16" s="246"/>
      <c r="G16" s="246"/>
      <c r="H16" s="246"/>
      <c r="I16" s="247"/>
      <c r="J16" s="246"/>
      <c r="K16" s="248"/>
      <c r="L16" s="249"/>
      <c r="M16" s="246"/>
      <c r="N16" s="246"/>
      <c r="O16" s="247"/>
    </row>
    <row r="17" spans="1:52" ht="12.75" customHeight="1">
      <c r="A17" s="1055" t="s">
        <v>4</v>
      </c>
      <c r="B17" s="1057" t="s">
        <v>5</v>
      </c>
      <c r="C17" s="1058" t="s">
        <v>6</v>
      </c>
      <c r="D17" s="1060" t="s">
        <v>28</v>
      </c>
      <c r="E17" s="1060"/>
      <c r="F17" s="1060"/>
      <c r="G17" s="1060"/>
      <c r="H17" s="1060"/>
      <c r="I17" s="1060"/>
      <c r="J17" s="1060"/>
      <c r="K17" s="1060"/>
      <c r="L17" s="1060"/>
      <c r="M17" s="1060"/>
      <c r="N17" s="1057" t="s">
        <v>19</v>
      </c>
      <c r="O17" s="1053" t="s">
        <v>20</v>
      </c>
    </row>
    <row r="18" spans="1:52" s="7" customFormat="1">
      <c r="A18" s="1056"/>
      <c r="B18" s="1056"/>
      <c r="C18" s="1059"/>
      <c r="D18" s="1053" t="s">
        <v>7</v>
      </c>
      <c r="E18" s="1053" t="s">
        <v>8</v>
      </c>
      <c r="F18" s="1053" t="s">
        <v>9</v>
      </c>
      <c r="G18" s="1053"/>
      <c r="H18" s="1053" t="s">
        <v>12</v>
      </c>
      <c r="I18" s="1053" t="s">
        <v>13</v>
      </c>
      <c r="J18" s="1053"/>
      <c r="K18" s="1054" t="s">
        <v>456</v>
      </c>
      <c r="L18" s="1053" t="s">
        <v>16</v>
      </c>
      <c r="M18" s="1053"/>
      <c r="N18" s="1056"/>
      <c r="O18" s="1060"/>
      <c r="P18" s="250"/>
    </row>
    <row r="19" spans="1:52" s="7" customFormat="1" ht="51">
      <c r="A19" s="1056"/>
      <c r="B19" s="1056"/>
      <c r="C19" s="1059"/>
      <c r="D19" s="1053"/>
      <c r="E19" s="1053"/>
      <c r="F19" s="251" t="s">
        <v>10</v>
      </c>
      <c r="G19" s="251" t="s">
        <v>11</v>
      </c>
      <c r="H19" s="1053"/>
      <c r="I19" s="251" t="s">
        <v>14</v>
      </c>
      <c r="J19" s="251" t="s">
        <v>15</v>
      </c>
      <c r="K19" s="1054"/>
      <c r="L19" s="252" t="s">
        <v>17</v>
      </c>
      <c r="M19" s="251" t="s">
        <v>18</v>
      </c>
      <c r="N19" s="1056"/>
      <c r="O19" s="251" t="s">
        <v>31</v>
      </c>
      <c r="P19" s="250"/>
    </row>
    <row r="20" spans="1:52" s="9" customFormat="1">
      <c r="A20" s="253">
        <v>1</v>
      </c>
      <c r="B20" s="8">
        <v>2</v>
      </c>
      <c r="C20" s="254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255">
        <v>11</v>
      </c>
      <c r="L20" s="256">
        <v>12</v>
      </c>
      <c r="M20" s="8">
        <v>13</v>
      </c>
      <c r="N20" s="8">
        <v>14</v>
      </c>
      <c r="O20" s="190">
        <v>15</v>
      </c>
      <c r="P20" s="258"/>
    </row>
    <row r="21" spans="1:52" s="260" customFormat="1">
      <c r="A21" s="1046" t="s">
        <v>156</v>
      </c>
      <c r="B21" s="1047"/>
      <c r="C21" s="1047"/>
      <c r="D21" s="1047"/>
      <c r="E21" s="1047"/>
      <c r="F21" s="1047"/>
      <c r="G21" s="1047"/>
      <c r="H21" s="1047"/>
      <c r="I21" s="1047"/>
      <c r="J21" s="1047"/>
      <c r="K21" s="1047"/>
      <c r="L21" s="1047"/>
      <c r="M21" s="1047"/>
      <c r="N21" s="1047"/>
      <c r="O21" s="1048"/>
      <c r="P21" s="259"/>
    </row>
    <row r="22" spans="1:52" s="9" customFormat="1" ht="15.75">
      <c r="A22" s="261"/>
      <c r="B22" s="262"/>
      <c r="C22" s="263"/>
      <c r="D22" s="262" t="s">
        <v>457</v>
      </c>
      <c r="E22" s="262"/>
      <c r="F22" s="262"/>
      <c r="G22" s="262"/>
      <c r="H22" s="262"/>
      <c r="I22" s="262"/>
      <c r="J22" s="262"/>
      <c r="K22" s="264"/>
      <c r="L22" s="265"/>
      <c r="M22" s="262"/>
      <c r="N22" s="262"/>
      <c r="O22" s="266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</row>
    <row r="23" spans="1:52" s="276" customFormat="1" ht="25.5">
      <c r="A23" s="268">
        <v>1</v>
      </c>
      <c r="B23" s="269" t="s">
        <v>53</v>
      </c>
      <c r="C23" s="270">
        <v>4521010</v>
      </c>
      <c r="D23" s="271" t="s">
        <v>458</v>
      </c>
      <c r="E23" s="269" t="s">
        <v>459</v>
      </c>
      <c r="F23" s="269">
        <v>839</v>
      </c>
      <c r="G23" s="272" t="s">
        <v>460</v>
      </c>
      <c r="H23" s="273">
        <v>1</v>
      </c>
      <c r="I23" s="269" t="s">
        <v>461</v>
      </c>
      <c r="J23" s="269" t="s">
        <v>462</v>
      </c>
      <c r="K23" s="274">
        <v>260000</v>
      </c>
      <c r="L23" s="275" t="s">
        <v>161</v>
      </c>
      <c r="M23" s="269" t="s">
        <v>145</v>
      </c>
      <c r="N23" s="269" t="s">
        <v>56</v>
      </c>
      <c r="O23" s="269" t="s">
        <v>463</v>
      </c>
    </row>
    <row r="24" spans="1:52" s="158" customFormat="1" ht="63.75">
      <c r="A24" s="268">
        <v>2</v>
      </c>
      <c r="B24" s="269" t="s">
        <v>116</v>
      </c>
      <c r="C24" s="270">
        <v>7421029</v>
      </c>
      <c r="D24" s="271" t="s">
        <v>464</v>
      </c>
      <c r="E24" s="269" t="s">
        <v>459</v>
      </c>
      <c r="F24" s="269">
        <v>839</v>
      </c>
      <c r="G24" s="273" t="s">
        <v>465</v>
      </c>
      <c r="H24" s="273">
        <v>2</v>
      </c>
      <c r="I24" s="269" t="s">
        <v>461</v>
      </c>
      <c r="J24" s="269" t="s">
        <v>462</v>
      </c>
      <c r="K24" s="277">
        <v>800000</v>
      </c>
      <c r="L24" s="275" t="s">
        <v>466</v>
      </c>
      <c r="M24" s="269" t="s">
        <v>145</v>
      </c>
      <c r="N24" s="269" t="s">
        <v>56</v>
      </c>
      <c r="O24" s="269" t="s">
        <v>467</v>
      </c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</row>
    <row r="25" spans="1:52" s="157" customFormat="1">
      <c r="A25" s="279"/>
      <c r="B25" s="280"/>
      <c r="C25" s="281"/>
      <c r="D25" s="282"/>
      <c r="E25" s="282"/>
      <c r="F25" s="282"/>
      <c r="G25" s="282"/>
      <c r="H25" s="282"/>
      <c r="I25" s="282"/>
      <c r="J25" s="282"/>
      <c r="K25" s="283">
        <f>SUM(K23:K24)</f>
        <v>1060000</v>
      </c>
      <c r="L25" s="284"/>
      <c r="M25" s="280"/>
      <c r="N25" s="280"/>
      <c r="O25" s="280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6"/>
    </row>
    <row r="26" spans="1:52" s="157" customFormat="1">
      <c r="A26" s="279"/>
      <c r="B26" s="280"/>
      <c r="C26" s="281"/>
      <c r="D26" s="282" t="s">
        <v>468</v>
      </c>
      <c r="E26" s="282"/>
      <c r="F26" s="282"/>
      <c r="G26" s="282"/>
      <c r="H26" s="282"/>
      <c r="I26" s="282"/>
      <c r="J26" s="282"/>
      <c r="K26" s="283"/>
      <c r="L26" s="284"/>
      <c r="M26" s="280"/>
      <c r="N26" s="280"/>
      <c r="O26" s="280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  <c r="AS26" s="286"/>
      <c r="AT26" s="286"/>
      <c r="AU26" s="286"/>
      <c r="AV26" s="286"/>
      <c r="AW26" s="286"/>
      <c r="AX26" s="286"/>
      <c r="AY26" s="286"/>
      <c r="AZ26" s="286"/>
    </row>
    <row r="27" spans="1:52" s="160" customFormat="1" ht="89.25">
      <c r="A27" s="268">
        <v>3</v>
      </c>
      <c r="B27" s="269"/>
      <c r="C27" s="270"/>
      <c r="D27" s="287" t="s">
        <v>469</v>
      </c>
      <c r="E27" s="269" t="s">
        <v>459</v>
      </c>
      <c r="F27" s="269">
        <v>839</v>
      </c>
      <c r="G27" s="269" t="s">
        <v>460</v>
      </c>
      <c r="H27" s="269">
        <v>1</v>
      </c>
      <c r="I27" s="269" t="s">
        <v>461</v>
      </c>
      <c r="J27" s="269" t="s">
        <v>462</v>
      </c>
      <c r="K27" s="288">
        <v>41022.5</v>
      </c>
      <c r="L27" s="275" t="s">
        <v>227</v>
      </c>
      <c r="M27" s="269" t="s">
        <v>470</v>
      </c>
      <c r="N27" s="269" t="s">
        <v>471</v>
      </c>
      <c r="O27" s="269" t="s">
        <v>463</v>
      </c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89"/>
      <c r="AI27" s="289"/>
      <c r="AJ27" s="289"/>
      <c r="AK27" s="289"/>
      <c r="AL27" s="289"/>
      <c r="AM27" s="289"/>
      <c r="AN27" s="289"/>
      <c r="AO27" s="289"/>
      <c r="AP27" s="289"/>
      <c r="AQ27" s="289"/>
      <c r="AR27" s="289"/>
      <c r="AS27" s="289"/>
      <c r="AT27" s="289"/>
      <c r="AU27" s="289"/>
      <c r="AV27" s="289"/>
      <c r="AW27" s="289"/>
      <c r="AX27" s="289"/>
      <c r="AY27" s="289"/>
      <c r="AZ27" s="289"/>
    </row>
    <row r="28" spans="1:52" s="159" customFormat="1">
      <c r="A28" s="279"/>
      <c r="B28" s="280"/>
      <c r="C28" s="281"/>
      <c r="D28" s="282"/>
      <c r="E28" s="282"/>
      <c r="F28" s="282"/>
      <c r="G28" s="282"/>
      <c r="H28" s="282"/>
      <c r="I28" s="282"/>
      <c r="J28" s="282"/>
      <c r="K28" s="283">
        <f>SUM(K27:K27)</f>
        <v>41022.5</v>
      </c>
      <c r="L28" s="284"/>
      <c r="M28" s="280"/>
      <c r="N28" s="280"/>
      <c r="O28" s="28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0"/>
      <c r="AJ28" s="290"/>
      <c r="AK28" s="290"/>
      <c r="AL28" s="290"/>
      <c r="AM28" s="290"/>
      <c r="AN28" s="290"/>
      <c r="AO28" s="290"/>
      <c r="AP28" s="290"/>
      <c r="AQ28" s="290"/>
      <c r="AR28" s="290"/>
      <c r="AS28" s="290"/>
      <c r="AT28" s="290"/>
      <c r="AU28" s="290"/>
      <c r="AV28" s="290"/>
      <c r="AW28" s="290"/>
      <c r="AX28" s="290"/>
      <c r="AY28" s="290"/>
      <c r="AZ28" s="290"/>
    </row>
    <row r="29" spans="1:52" s="159" customFormat="1">
      <c r="A29" s="279"/>
      <c r="B29" s="282"/>
      <c r="C29" s="291"/>
      <c r="D29" s="282" t="s">
        <v>472</v>
      </c>
      <c r="E29" s="282"/>
      <c r="F29" s="282"/>
      <c r="G29" s="282"/>
      <c r="H29" s="282"/>
      <c r="I29" s="282"/>
      <c r="J29" s="282"/>
      <c r="K29" s="283"/>
      <c r="L29" s="292"/>
      <c r="M29" s="282"/>
      <c r="N29" s="282"/>
      <c r="O29" s="280"/>
    </row>
    <row r="30" spans="1:52" s="160" customFormat="1" ht="25.5">
      <c r="A30" s="268">
        <v>4</v>
      </c>
      <c r="B30" s="269" t="s">
        <v>53</v>
      </c>
      <c r="C30" s="270">
        <v>4030000</v>
      </c>
      <c r="D30" s="271" t="s">
        <v>473</v>
      </c>
      <c r="E30" s="269" t="s">
        <v>459</v>
      </c>
      <c r="F30" s="269">
        <v>839</v>
      </c>
      <c r="G30" s="269" t="s">
        <v>460</v>
      </c>
      <c r="H30" s="269">
        <v>1</v>
      </c>
      <c r="I30" s="269" t="s">
        <v>461</v>
      </c>
      <c r="J30" s="269" t="s">
        <v>462</v>
      </c>
      <c r="K30" s="293">
        <v>256000</v>
      </c>
      <c r="L30" s="275" t="s">
        <v>466</v>
      </c>
      <c r="M30" s="269" t="s">
        <v>145</v>
      </c>
      <c r="N30" s="269" t="s">
        <v>471</v>
      </c>
      <c r="O30" s="269" t="s">
        <v>463</v>
      </c>
    </row>
    <row r="31" spans="1:52" s="160" customFormat="1" ht="25.5">
      <c r="A31" s="268">
        <v>5</v>
      </c>
      <c r="B31" s="269" t="s">
        <v>53</v>
      </c>
      <c r="C31" s="270">
        <v>4110000</v>
      </c>
      <c r="D31" s="271" t="s">
        <v>474</v>
      </c>
      <c r="E31" s="269" t="s">
        <v>459</v>
      </c>
      <c r="F31" s="269">
        <v>839</v>
      </c>
      <c r="G31" s="269" t="s">
        <v>460</v>
      </c>
      <c r="H31" s="269">
        <v>1</v>
      </c>
      <c r="I31" s="269" t="s">
        <v>461</v>
      </c>
      <c r="J31" s="269" t="s">
        <v>462</v>
      </c>
      <c r="K31" s="293">
        <v>160000</v>
      </c>
      <c r="L31" s="275" t="s">
        <v>466</v>
      </c>
      <c r="M31" s="269" t="s">
        <v>145</v>
      </c>
      <c r="N31" s="269" t="s">
        <v>471</v>
      </c>
      <c r="O31" s="269" t="s">
        <v>463</v>
      </c>
    </row>
    <row r="32" spans="1:52" s="102" customFormat="1" ht="25.5">
      <c r="A32" s="268">
        <v>6</v>
      </c>
      <c r="B32" s="269" t="s">
        <v>53</v>
      </c>
      <c r="C32" s="270">
        <v>3611201</v>
      </c>
      <c r="D32" s="271" t="s">
        <v>475</v>
      </c>
      <c r="E32" s="269" t="s">
        <v>459</v>
      </c>
      <c r="F32" s="269">
        <v>839</v>
      </c>
      <c r="G32" s="269" t="s">
        <v>460</v>
      </c>
      <c r="H32" s="269">
        <v>1</v>
      </c>
      <c r="I32" s="269" t="s">
        <v>461</v>
      </c>
      <c r="J32" s="269" t="s">
        <v>462</v>
      </c>
      <c r="K32" s="293">
        <v>202000</v>
      </c>
      <c r="L32" s="275" t="s">
        <v>466</v>
      </c>
      <c r="M32" s="269" t="s">
        <v>145</v>
      </c>
      <c r="N32" s="269" t="s">
        <v>56</v>
      </c>
      <c r="O32" s="269" t="s">
        <v>463</v>
      </c>
    </row>
    <row r="33" spans="1:16">
      <c r="A33" s="279"/>
      <c r="B33" s="280"/>
      <c r="C33" s="281"/>
      <c r="D33" s="282"/>
      <c r="E33" s="280"/>
      <c r="F33" s="280"/>
      <c r="G33" s="280"/>
      <c r="H33" s="280" t="s">
        <v>60</v>
      </c>
      <c r="I33" s="280"/>
      <c r="J33" s="280"/>
      <c r="K33" s="283">
        <f>SUM(K30:K32)</f>
        <v>618000</v>
      </c>
      <c r="L33" s="284"/>
      <c r="M33" s="280"/>
      <c r="N33" s="280"/>
      <c r="O33" s="280"/>
      <c r="P33" s="5"/>
    </row>
    <row r="34" spans="1:16">
      <c r="A34" s="279"/>
      <c r="B34" s="280"/>
      <c r="C34" s="281"/>
      <c r="D34" s="282" t="s">
        <v>476</v>
      </c>
      <c r="E34" s="280"/>
      <c r="F34" s="280"/>
      <c r="G34" s="280"/>
      <c r="H34" s="280"/>
      <c r="I34" s="280"/>
      <c r="J34" s="280"/>
      <c r="K34" s="283"/>
      <c r="L34" s="284"/>
      <c r="M34" s="280"/>
      <c r="N34" s="280"/>
      <c r="O34" s="280"/>
      <c r="P34" s="5"/>
    </row>
    <row r="35" spans="1:16" s="102" customFormat="1" ht="25.5">
      <c r="A35" s="268">
        <v>7</v>
      </c>
      <c r="B35" s="269" t="s">
        <v>53</v>
      </c>
      <c r="C35" s="270">
        <v>2212020</v>
      </c>
      <c r="D35" s="294" t="s">
        <v>477</v>
      </c>
      <c r="E35" s="269" t="s">
        <v>459</v>
      </c>
      <c r="F35" s="269">
        <v>839</v>
      </c>
      <c r="G35" s="269" t="s">
        <v>460</v>
      </c>
      <c r="H35" s="269">
        <v>1</v>
      </c>
      <c r="I35" s="269">
        <v>32425000000</v>
      </c>
      <c r="J35" s="269" t="s">
        <v>462</v>
      </c>
      <c r="K35" s="288">
        <v>24850</v>
      </c>
      <c r="L35" s="275" t="s">
        <v>466</v>
      </c>
      <c r="M35" s="269" t="s">
        <v>478</v>
      </c>
      <c r="N35" s="269" t="s">
        <v>471</v>
      </c>
      <c r="O35" s="269" t="s">
        <v>463</v>
      </c>
    </row>
    <row r="36" spans="1:16" s="102" customFormat="1" ht="25.5">
      <c r="A36" s="268">
        <v>8</v>
      </c>
      <c r="B36" s="269" t="s">
        <v>53</v>
      </c>
      <c r="C36" s="270">
        <v>7000000</v>
      </c>
      <c r="D36" s="294" t="s">
        <v>479</v>
      </c>
      <c r="E36" s="269" t="s">
        <v>459</v>
      </c>
      <c r="F36" s="269">
        <v>839</v>
      </c>
      <c r="G36" s="269" t="s">
        <v>460</v>
      </c>
      <c r="H36" s="269">
        <v>1</v>
      </c>
      <c r="I36" s="269">
        <v>32425000000</v>
      </c>
      <c r="J36" s="269" t="s">
        <v>462</v>
      </c>
      <c r="K36" s="288">
        <v>2000</v>
      </c>
      <c r="L36" s="275" t="s">
        <v>480</v>
      </c>
      <c r="M36" s="269" t="s">
        <v>49</v>
      </c>
      <c r="N36" s="269" t="s">
        <v>471</v>
      </c>
      <c r="O36" s="269" t="s">
        <v>463</v>
      </c>
    </row>
    <row r="37" spans="1:16">
      <c r="A37" s="279" t="s">
        <v>60</v>
      </c>
      <c r="B37" s="280" t="s">
        <v>60</v>
      </c>
      <c r="C37" s="281" t="s">
        <v>60</v>
      </c>
      <c r="D37" s="282"/>
      <c r="E37" s="280" t="s">
        <v>60</v>
      </c>
      <c r="F37" s="280" t="s">
        <v>60</v>
      </c>
      <c r="G37" s="280" t="s">
        <v>60</v>
      </c>
      <c r="H37" s="280" t="s">
        <v>60</v>
      </c>
      <c r="I37" s="280" t="s">
        <v>60</v>
      </c>
      <c r="J37" s="280" t="s">
        <v>60</v>
      </c>
      <c r="K37" s="283">
        <f>SUM(K35:K36)</f>
        <v>26850</v>
      </c>
      <c r="L37" s="284" t="s">
        <v>60</v>
      </c>
      <c r="M37" s="280" t="s">
        <v>60</v>
      </c>
      <c r="N37" s="280" t="s">
        <v>60</v>
      </c>
      <c r="O37" s="280"/>
      <c r="P37" s="5"/>
    </row>
    <row r="38" spans="1:16">
      <c r="A38" s="279"/>
      <c r="B38" s="280"/>
      <c r="C38" s="281"/>
      <c r="D38" s="282" t="s">
        <v>481</v>
      </c>
      <c r="E38" s="280"/>
      <c r="F38" s="280"/>
      <c r="G38" s="280"/>
      <c r="H38" s="280"/>
      <c r="I38" s="280"/>
      <c r="J38" s="280"/>
      <c r="K38" s="283"/>
      <c r="L38" s="284"/>
      <c r="M38" s="280"/>
      <c r="N38" s="280"/>
      <c r="O38" s="280"/>
      <c r="P38" s="5"/>
    </row>
    <row r="39" spans="1:16" s="102" customFormat="1" ht="38.25">
      <c r="A39" s="268">
        <v>9</v>
      </c>
      <c r="B39" s="269" t="s">
        <v>53</v>
      </c>
      <c r="C39" s="270">
        <v>6613</v>
      </c>
      <c r="D39" s="294" t="s">
        <v>482</v>
      </c>
      <c r="E39" s="269" t="s">
        <v>459</v>
      </c>
      <c r="F39" s="269">
        <v>796</v>
      </c>
      <c r="G39" s="269" t="s">
        <v>37</v>
      </c>
      <c r="H39" s="269">
        <v>58</v>
      </c>
      <c r="I39" s="269">
        <v>32425000000</v>
      </c>
      <c r="J39" s="269" t="s">
        <v>483</v>
      </c>
      <c r="K39" s="288">
        <v>205980</v>
      </c>
      <c r="L39" s="275" t="s">
        <v>466</v>
      </c>
      <c r="M39" s="269">
        <v>2013</v>
      </c>
      <c r="N39" s="269" t="s">
        <v>56</v>
      </c>
      <c r="O39" s="269" t="s">
        <v>467</v>
      </c>
    </row>
    <row r="40" spans="1:16" s="102" customFormat="1" ht="38.25">
      <c r="A40" s="268">
        <v>10</v>
      </c>
      <c r="B40" s="269" t="s">
        <v>53</v>
      </c>
      <c r="C40" s="270">
        <v>2924694</v>
      </c>
      <c r="D40" s="295" t="s">
        <v>484</v>
      </c>
      <c r="E40" s="269" t="s">
        <v>459</v>
      </c>
      <c r="F40" s="269">
        <v>796</v>
      </c>
      <c r="G40" s="269" t="s">
        <v>37</v>
      </c>
      <c r="H40" s="269">
        <v>65</v>
      </c>
      <c r="I40" s="269">
        <v>32425000000</v>
      </c>
      <c r="J40" s="269" t="s">
        <v>483</v>
      </c>
      <c r="K40" s="288">
        <v>187400</v>
      </c>
      <c r="L40" s="275" t="s">
        <v>227</v>
      </c>
      <c r="M40" s="269">
        <v>2013</v>
      </c>
      <c r="N40" s="269" t="s">
        <v>56</v>
      </c>
      <c r="O40" s="269" t="s">
        <v>467</v>
      </c>
    </row>
    <row r="41" spans="1:16" s="102" customFormat="1" ht="38.25">
      <c r="A41" s="268">
        <v>11</v>
      </c>
      <c r="B41" s="269" t="s">
        <v>53</v>
      </c>
      <c r="C41" s="270" t="s">
        <v>485</v>
      </c>
      <c r="D41" s="295" t="s">
        <v>486</v>
      </c>
      <c r="E41" s="269" t="s">
        <v>459</v>
      </c>
      <c r="F41" s="269">
        <v>796</v>
      </c>
      <c r="G41" s="269" t="s">
        <v>37</v>
      </c>
      <c r="H41" s="269">
        <v>471</v>
      </c>
      <c r="I41" s="269">
        <v>32425000000</v>
      </c>
      <c r="J41" s="269" t="s">
        <v>483</v>
      </c>
      <c r="K41" s="288">
        <v>131530</v>
      </c>
      <c r="L41" s="275" t="s">
        <v>466</v>
      </c>
      <c r="M41" s="269">
        <v>2013</v>
      </c>
      <c r="N41" s="269" t="s">
        <v>56</v>
      </c>
      <c r="O41" s="269" t="s">
        <v>463</v>
      </c>
    </row>
    <row r="42" spans="1:16" s="102" customFormat="1" ht="25.5">
      <c r="A42" s="268">
        <v>12</v>
      </c>
      <c r="B42" s="269" t="s">
        <v>53</v>
      </c>
      <c r="C42" s="270">
        <v>2944020</v>
      </c>
      <c r="D42" s="295" t="s">
        <v>487</v>
      </c>
      <c r="E42" s="269" t="s">
        <v>459</v>
      </c>
      <c r="F42" s="269">
        <v>796</v>
      </c>
      <c r="G42" s="269" t="s">
        <v>37</v>
      </c>
      <c r="H42" s="269">
        <v>32</v>
      </c>
      <c r="I42" s="269">
        <v>32425000000</v>
      </c>
      <c r="J42" s="269" t="s">
        <v>462</v>
      </c>
      <c r="K42" s="288">
        <v>52130</v>
      </c>
      <c r="L42" s="275" t="s">
        <v>488</v>
      </c>
      <c r="M42" s="269">
        <v>2013</v>
      </c>
      <c r="N42" s="269" t="s">
        <v>56</v>
      </c>
      <c r="O42" s="269" t="s">
        <v>463</v>
      </c>
    </row>
    <row r="43" spans="1:16" s="102" customFormat="1" ht="38.25">
      <c r="A43" s="268">
        <v>13</v>
      </c>
      <c r="B43" s="269" t="s">
        <v>53</v>
      </c>
      <c r="C43" s="270">
        <v>7422090</v>
      </c>
      <c r="D43" s="296" t="s">
        <v>489</v>
      </c>
      <c r="E43" s="269" t="s">
        <v>459</v>
      </c>
      <c r="F43" s="269">
        <v>796</v>
      </c>
      <c r="G43" s="269" t="s">
        <v>37</v>
      </c>
      <c r="H43" s="269">
        <v>12</v>
      </c>
      <c r="I43" s="269">
        <v>32425000000</v>
      </c>
      <c r="J43" s="269" t="s">
        <v>462</v>
      </c>
      <c r="K43" s="288">
        <v>106480</v>
      </c>
      <c r="L43" s="275" t="s">
        <v>488</v>
      </c>
      <c r="M43" s="269">
        <v>2013</v>
      </c>
      <c r="N43" s="269" t="s">
        <v>56</v>
      </c>
      <c r="O43" s="269" t="s">
        <v>463</v>
      </c>
    </row>
    <row r="44" spans="1:16" s="102" customFormat="1" ht="25.5">
      <c r="A44" s="268">
        <v>14</v>
      </c>
      <c r="B44" s="269" t="s">
        <v>53</v>
      </c>
      <c r="C44" s="270">
        <v>9010020</v>
      </c>
      <c r="D44" s="295" t="s">
        <v>490</v>
      </c>
      <c r="E44" s="269" t="s">
        <v>459</v>
      </c>
      <c r="F44" s="269">
        <v>113</v>
      </c>
      <c r="G44" s="269" t="s">
        <v>491</v>
      </c>
      <c r="H44" s="269">
        <v>56</v>
      </c>
      <c r="I44" s="269">
        <v>32425000000</v>
      </c>
      <c r="J44" s="269" t="s">
        <v>462</v>
      </c>
      <c r="K44" s="288">
        <v>54000</v>
      </c>
      <c r="L44" s="275" t="s">
        <v>466</v>
      </c>
      <c r="M44" s="269">
        <v>2013</v>
      </c>
      <c r="N44" s="269" t="s">
        <v>471</v>
      </c>
      <c r="O44" s="269" t="s">
        <v>463</v>
      </c>
    </row>
    <row r="45" spans="1:16" s="102" customFormat="1" ht="25.5">
      <c r="A45" s="268">
        <v>15</v>
      </c>
      <c r="B45" s="297" t="s">
        <v>53</v>
      </c>
      <c r="C45" s="298">
        <v>9010020</v>
      </c>
      <c r="D45" s="299" t="s">
        <v>492</v>
      </c>
      <c r="E45" s="297" t="s">
        <v>459</v>
      </c>
      <c r="F45" s="297">
        <v>168</v>
      </c>
      <c r="G45" s="297" t="s">
        <v>493</v>
      </c>
      <c r="H45" s="297">
        <v>1</v>
      </c>
      <c r="I45" s="297">
        <v>32425000000</v>
      </c>
      <c r="J45" s="297" t="s">
        <v>462</v>
      </c>
      <c r="K45" s="300">
        <v>25000</v>
      </c>
      <c r="L45" s="301" t="s">
        <v>466</v>
      </c>
      <c r="M45" s="297">
        <v>2013</v>
      </c>
      <c r="N45" s="269" t="s">
        <v>471</v>
      </c>
      <c r="O45" s="297" t="s">
        <v>463</v>
      </c>
    </row>
    <row r="46" spans="1:16">
      <c r="A46" s="302"/>
      <c r="B46" s="303"/>
      <c r="C46" s="304"/>
      <c r="D46" s="303"/>
      <c r="E46" s="305"/>
      <c r="F46" s="303"/>
      <c r="G46" s="303"/>
      <c r="H46" s="303"/>
      <c r="I46" s="305"/>
      <c r="J46" s="303"/>
      <c r="K46" s="306">
        <f>SUM(K39:K45)</f>
        <v>762520</v>
      </c>
      <c r="L46" s="307"/>
      <c r="M46" s="303"/>
      <c r="N46" s="303"/>
      <c r="O46" s="308"/>
      <c r="P46" s="5"/>
    </row>
    <row r="47" spans="1:16">
      <c r="A47" s="279"/>
      <c r="B47" s="280"/>
      <c r="C47" s="281"/>
      <c r="D47" s="282" t="s">
        <v>494</v>
      </c>
      <c r="E47" s="280"/>
      <c r="F47" s="280"/>
      <c r="G47" s="280"/>
      <c r="H47" s="280"/>
      <c r="I47" s="280"/>
      <c r="J47" s="280"/>
      <c r="K47" s="283"/>
      <c r="L47" s="284"/>
      <c r="M47" s="280"/>
      <c r="N47" s="280"/>
      <c r="O47" s="280"/>
      <c r="P47" s="5"/>
    </row>
    <row r="48" spans="1:16" s="102" customFormat="1">
      <c r="A48" s="268">
        <v>16</v>
      </c>
      <c r="B48" s="269" t="s">
        <v>53</v>
      </c>
      <c r="C48" s="270"/>
      <c r="D48" s="294" t="s">
        <v>495</v>
      </c>
      <c r="E48" s="269" t="s">
        <v>459</v>
      </c>
      <c r="F48" s="269"/>
      <c r="G48" s="269" t="s">
        <v>46</v>
      </c>
      <c r="H48" s="309">
        <v>8000</v>
      </c>
      <c r="I48" s="269">
        <v>32425000000</v>
      </c>
      <c r="J48" s="269" t="s">
        <v>462</v>
      </c>
      <c r="K48" s="288">
        <v>10593.22</v>
      </c>
      <c r="L48" s="275" t="s">
        <v>227</v>
      </c>
      <c r="M48" s="269" t="s">
        <v>335</v>
      </c>
      <c r="N48" s="269" t="s">
        <v>56</v>
      </c>
      <c r="O48" s="269" t="s">
        <v>463</v>
      </c>
    </row>
    <row r="49" spans="1:16" s="102" customFormat="1" ht="25.5">
      <c r="A49" s="268">
        <v>17</v>
      </c>
      <c r="B49" s="269" t="s">
        <v>53</v>
      </c>
      <c r="C49" s="270"/>
      <c r="D49" s="294" t="s">
        <v>496</v>
      </c>
      <c r="E49" s="269" t="s">
        <v>459</v>
      </c>
      <c r="F49" s="269"/>
      <c r="G49" s="269" t="s">
        <v>460</v>
      </c>
      <c r="H49" s="309">
        <v>1</v>
      </c>
      <c r="I49" s="269">
        <v>32425000000</v>
      </c>
      <c r="J49" s="269" t="s">
        <v>462</v>
      </c>
      <c r="K49" s="288">
        <v>17966.099999999999</v>
      </c>
      <c r="L49" s="275" t="s">
        <v>227</v>
      </c>
      <c r="M49" s="269" t="s">
        <v>335</v>
      </c>
      <c r="N49" s="269" t="s">
        <v>56</v>
      </c>
      <c r="O49" s="269" t="s">
        <v>463</v>
      </c>
    </row>
    <row r="50" spans="1:16">
      <c r="A50" s="279"/>
      <c r="B50" s="282"/>
      <c r="C50" s="291"/>
      <c r="D50" s="282"/>
      <c r="E50" s="282"/>
      <c r="F50" s="282"/>
      <c r="G50" s="282"/>
      <c r="H50" s="282"/>
      <c r="I50" s="282"/>
      <c r="J50" s="282"/>
      <c r="K50" s="283">
        <f>SUM(K48:K49)</f>
        <v>28559.32</v>
      </c>
      <c r="L50" s="292"/>
      <c r="M50" s="282"/>
      <c r="N50" s="282"/>
      <c r="O50" s="280"/>
      <c r="P50" s="5"/>
    </row>
    <row r="51" spans="1:16">
      <c r="A51" s="279"/>
      <c r="B51" s="282"/>
      <c r="C51" s="291"/>
      <c r="D51" s="282" t="s">
        <v>497</v>
      </c>
      <c r="E51" s="282"/>
      <c r="F51" s="282"/>
      <c r="G51" s="282"/>
      <c r="H51" s="282"/>
      <c r="I51" s="282"/>
      <c r="J51" s="282"/>
      <c r="K51" s="283"/>
      <c r="L51" s="292"/>
      <c r="M51" s="282"/>
      <c r="N51" s="282"/>
      <c r="O51" s="280"/>
      <c r="P51" s="5"/>
    </row>
    <row r="52" spans="1:16" s="102" customFormat="1" ht="140.25">
      <c r="A52" s="268">
        <v>18</v>
      </c>
      <c r="B52" s="269" t="s">
        <v>53</v>
      </c>
      <c r="C52" s="270">
        <v>7500000</v>
      </c>
      <c r="D52" s="295" t="s">
        <v>498</v>
      </c>
      <c r="E52" s="269" t="s">
        <v>459</v>
      </c>
      <c r="F52" s="269">
        <v>796</v>
      </c>
      <c r="G52" s="269" t="s">
        <v>37</v>
      </c>
      <c r="H52" s="269">
        <v>1</v>
      </c>
      <c r="I52" s="269">
        <v>32425000000</v>
      </c>
      <c r="J52" s="269" t="s">
        <v>462</v>
      </c>
      <c r="K52" s="288">
        <v>708000</v>
      </c>
      <c r="L52" s="275" t="s">
        <v>480</v>
      </c>
      <c r="M52" s="269">
        <v>2013</v>
      </c>
      <c r="N52" s="269" t="s">
        <v>56</v>
      </c>
      <c r="O52" s="269" t="s">
        <v>467</v>
      </c>
    </row>
    <row r="53" spans="1:16">
      <c r="A53" s="279"/>
      <c r="B53" s="282"/>
      <c r="C53" s="291"/>
      <c r="D53" s="282"/>
      <c r="E53" s="282"/>
      <c r="F53" s="282"/>
      <c r="G53" s="282"/>
      <c r="H53" s="282"/>
      <c r="I53" s="282"/>
      <c r="J53" s="282"/>
      <c r="K53" s="283">
        <f>K52</f>
        <v>708000</v>
      </c>
      <c r="L53" s="292"/>
      <c r="M53" s="282"/>
      <c r="N53" s="282"/>
      <c r="O53" s="280"/>
      <c r="P53" s="5"/>
    </row>
    <row r="54" spans="1:16">
      <c r="A54" s="279"/>
      <c r="B54" s="280"/>
      <c r="C54" s="281"/>
      <c r="D54" s="310" t="s">
        <v>499</v>
      </c>
      <c r="E54" s="311"/>
      <c r="F54" s="280"/>
      <c r="G54" s="280"/>
      <c r="H54" s="311"/>
      <c r="I54" s="280"/>
      <c r="J54" s="280"/>
      <c r="K54" s="312"/>
      <c r="L54" s="284"/>
      <c r="M54" s="280"/>
      <c r="N54" s="280"/>
      <c r="O54" s="280"/>
      <c r="P54" s="5"/>
    </row>
    <row r="55" spans="1:16" s="102" customFormat="1" ht="25.5">
      <c r="A55" s="268">
        <v>19</v>
      </c>
      <c r="B55" s="269" t="s">
        <v>53</v>
      </c>
      <c r="C55" s="270">
        <v>1725020</v>
      </c>
      <c r="D55" s="313" t="s">
        <v>500</v>
      </c>
      <c r="E55" s="269" t="s">
        <v>459</v>
      </c>
      <c r="F55" s="269">
        <v>166</v>
      </c>
      <c r="G55" s="269" t="s">
        <v>41</v>
      </c>
      <c r="H55" s="273">
        <v>1073</v>
      </c>
      <c r="I55" s="269">
        <v>32425000000</v>
      </c>
      <c r="J55" s="269" t="s">
        <v>462</v>
      </c>
      <c r="K55" s="288">
        <v>29000</v>
      </c>
      <c r="L55" s="275" t="s">
        <v>480</v>
      </c>
      <c r="M55" s="269" t="s">
        <v>501</v>
      </c>
      <c r="N55" s="269" t="s">
        <v>56</v>
      </c>
      <c r="O55" s="269" t="s">
        <v>463</v>
      </c>
    </row>
    <row r="56" spans="1:16" s="102" customFormat="1" ht="25.5">
      <c r="A56" s="268">
        <v>20</v>
      </c>
      <c r="B56" s="269" t="s">
        <v>53</v>
      </c>
      <c r="C56" s="270">
        <v>3116030</v>
      </c>
      <c r="D56" s="314" t="s">
        <v>502</v>
      </c>
      <c r="E56" s="269" t="s">
        <v>459</v>
      </c>
      <c r="F56" s="269">
        <v>796</v>
      </c>
      <c r="G56" s="269" t="s">
        <v>46</v>
      </c>
      <c r="H56" s="273">
        <v>385</v>
      </c>
      <c r="I56" s="269">
        <v>32425000000</v>
      </c>
      <c r="J56" s="269" t="s">
        <v>462</v>
      </c>
      <c r="K56" s="288">
        <v>145100</v>
      </c>
      <c r="L56" s="275" t="s">
        <v>480</v>
      </c>
      <c r="M56" s="269" t="s">
        <v>501</v>
      </c>
      <c r="N56" s="269" t="s">
        <v>56</v>
      </c>
      <c r="O56" s="269" t="s">
        <v>467</v>
      </c>
    </row>
    <row r="57" spans="1:16" s="102" customFormat="1" ht="25.5">
      <c r="A57" s="268">
        <v>21</v>
      </c>
      <c r="B57" s="269" t="s">
        <v>53</v>
      </c>
      <c r="C57" s="270">
        <v>5143020</v>
      </c>
      <c r="D57" s="314" t="s">
        <v>503</v>
      </c>
      <c r="E57" s="269" t="s">
        <v>459</v>
      </c>
      <c r="F57" s="269">
        <v>166</v>
      </c>
      <c r="G57" s="269" t="s">
        <v>41</v>
      </c>
      <c r="H57" s="273">
        <v>1548</v>
      </c>
      <c r="I57" s="315">
        <v>32425000000</v>
      </c>
      <c r="J57" s="269" t="s">
        <v>462</v>
      </c>
      <c r="K57" s="288">
        <v>115500</v>
      </c>
      <c r="L57" s="275" t="s">
        <v>480</v>
      </c>
      <c r="M57" s="269" t="s">
        <v>501</v>
      </c>
      <c r="N57" s="269" t="s">
        <v>56</v>
      </c>
      <c r="O57" s="269" t="s">
        <v>467</v>
      </c>
    </row>
    <row r="58" spans="1:16" s="102" customFormat="1" ht="25.5">
      <c r="A58" s="268">
        <v>22</v>
      </c>
      <c r="B58" s="269" t="s">
        <v>53</v>
      </c>
      <c r="C58" s="270">
        <v>5143020</v>
      </c>
      <c r="D58" s="314" t="s">
        <v>504</v>
      </c>
      <c r="E58" s="269" t="s">
        <v>459</v>
      </c>
      <c r="F58" s="269">
        <v>166</v>
      </c>
      <c r="G58" s="269" t="s">
        <v>41</v>
      </c>
      <c r="H58" s="273">
        <v>10</v>
      </c>
      <c r="I58" s="315">
        <v>32425000000</v>
      </c>
      <c r="J58" s="269" t="s">
        <v>462</v>
      </c>
      <c r="K58" s="288">
        <v>1300</v>
      </c>
      <c r="L58" s="275" t="s">
        <v>480</v>
      </c>
      <c r="M58" s="269" t="s">
        <v>501</v>
      </c>
      <c r="N58" s="269" t="s">
        <v>56</v>
      </c>
      <c r="O58" s="269" t="s">
        <v>463</v>
      </c>
    </row>
    <row r="59" spans="1:16" s="102" customFormat="1" ht="38.25">
      <c r="A59" s="268">
        <v>23</v>
      </c>
      <c r="B59" s="269" t="s">
        <v>53</v>
      </c>
      <c r="C59" s="270">
        <v>3190000</v>
      </c>
      <c r="D59" s="314" t="s">
        <v>505</v>
      </c>
      <c r="E59" s="269" t="s">
        <v>459</v>
      </c>
      <c r="F59" s="269">
        <v>796</v>
      </c>
      <c r="G59" s="269" t="s">
        <v>46</v>
      </c>
      <c r="H59" s="273">
        <v>1</v>
      </c>
      <c r="I59" s="269">
        <v>32425000000</v>
      </c>
      <c r="J59" s="269" t="s">
        <v>462</v>
      </c>
      <c r="K59" s="288">
        <v>177970</v>
      </c>
      <c r="L59" s="275" t="s">
        <v>480</v>
      </c>
      <c r="M59" s="269" t="s">
        <v>501</v>
      </c>
      <c r="N59" s="269" t="s">
        <v>56</v>
      </c>
      <c r="O59" s="269" t="s">
        <v>467</v>
      </c>
    </row>
    <row r="60" spans="1:16" s="102" customFormat="1" ht="25.5">
      <c r="A60" s="268">
        <v>24</v>
      </c>
      <c r="B60" s="269" t="s">
        <v>53</v>
      </c>
      <c r="C60" s="270">
        <v>3190000</v>
      </c>
      <c r="D60" s="314" t="s">
        <v>506</v>
      </c>
      <c r="E60" s="269" t="s">
        <v>459</v>
      </c>
      <c r="F60" s="269">
        <v>796</v>
      </c>
      <c r="G60" s="269" t="s">
        <v>46</v>
      </c>
      <c r="H60" s="273">
        <v>474</v>
      </c>
      <c r="I60" s="269">
        <v>32425000000</v>
      </c>
      <c r="J60" s="269" t="s">
        <v>462</v>
      </c>
      <c r="K60" s="288">
        <v>148410</v>
      </c>
      <c r="L60" s="275" t="s">
        <v>480</v>
      </c>
      <c r="M60" s="269" t="s">
        <v>501</v>
      </c>
      <c r="N60" s="269" t="s">
        <v>56</v>
      </c>
      <c r="O60" s="269" t="s">
        <v>463</v>
      </c>
    </row>
    <row r="61" spans="1:16" s="102" customFormat="1" ht="25.5">
      <c r="A61" s="268">
        <v>25</v>
      </c>
      <c r="B61" s="269" t="s">
        <v>53</v>
      </c>
      <c r="C61" s="270">
        <v>3190000</v>
      </c>
      <c r="D61" s="314" t="s">
        <v>507</v>
      </c>
      <c r="E61" s="269" t="s">
        <v>459</v>
      </c>
      <c r="F61" s="269">
        <v>796</v>
      </c>
      <c r="G61" s="269" t="s">
        <v>46</v>
      </c>
      <c r="H61" s="273">
        <v>342</v>
      </c>
      <c r="I61" s="269">
        <v>32425000000</v>
      </c>
      <c r="J61" s="269" t="s">
        <v>462</v>
      </c>
      <c r="K61" s="288">
        <v>400100</v>
      </c>
      <c r="L61" s="275" t="s">
        <v>480</v>
      </c>
      <c r="M61" s="269" t="s">
        <v>501</v>
      </c>
      <c r="N61" s="269" t="s">
        <v>56</v>
      </c>
      <c r="O61" s="269" t="s">
        <v>508</v>
      </c>
    </row>
    <row r="62" spans="1:16" s="102" customFormat="1" ht="25.5">
      <c r="A62" s="268">
        <v>26</v>
      </c>
      <c r="B62" s="269" t="s">
        <v>53</v>
      </c>
      <c r="C62" s="270">
        <v>2320050</v>
      </c>
      <c r="D62" s="314" t="s">
        <v>509</v>
      </c>
      <c r="E62" s="269" t="s">
        <v>459</v>
      </c>
      <c r="F62" s="269">
        <v>168</v>
      </c>
      <c r="G62" s="269" t="s">
        <v>493</v>
      </c>
      <c r="H62" s="273">
        <v>9.6</v>
      </c>
      <c r="I62" s="269">
        <v>32425000000</v>
      </c>
      <c r="J62" s="269" t="s">
        <v>462</v>
      </c>
      <c r="K62" s="288">
        <v>606000</v>
      </c>
      <c r="L62" s="275" t="s">
        <v>480</v>
      </c>
      <c r="M62" s="269" t="s">
        <v>501</v>
      </c>
      <c r="N62" s="269" t="s">
        <v>56</v>
      </c>
      <c r="O62" s="269" t="s">
        <v>463</v>
      </c>
    </row>
    <row r="63" spans="1:16" s="102" customFormat="1" ht="25.5">
      <c r="A63" s="268">
        <v>27</v>
      </c>
      <c r="B63" s="269" t="s">
        <v>53</v>
      </c>
      <c r="C63" s="270">
        <v>3190000</v>
      </c>
      <c r="D63" s="314" t="s">
        <v>510</v>
      </c>
      <c r="E63" s="269" t="s">
        <v>459</v>
      </c>
      <c r="F63" s="269">
        <v>796</v>
      </c>
      <c r="G63" s="269" t="s">
        <v>46</v>
      </c>
      <c r="H63" s="273">
        <v>314</v>
      </c>
      <c r="I63" s="269">
        <v>32425000000</v>
      </c>
      <c r="J63" s="269" t="s">
        <v>462</v>
      </c>
      <c r="K63" s="288">
        <v>65800</v>
      </c>
      <c r="L63" s="275" t="s">
        <v>480</v>
      </c>
      <c r="M63" s="269" t="s">
        <v>501</v>
      </c>
      <c r="N63" s="269" t="s">
        <v>56</v>
      </c>
      <c r="O63" s="269" t="s">
        <v>463</v>
      </c>
    </row>
    <row r="64" spans="1:16" s="102" customFormat="1" ht="25.5">
      <c r="A64" s="268">
        <v>28</v>
      </c>
      <c r="B64" s="269" t="s">
        <v>53</v>
      </c>
      <c r="C64" s="270">
        <v>3190000</v>
      </c>
      <c r="D64" s="314" t="s">
        <v>511</v>
      </c>
      <c r="E64" s="269" t="s">
        <v>459</v>
      </c>
      <c r="F64" s="269">
        <v>796</v>
      </c>
      <c r="G64" s="269" t="s">
        <v>46</v>
      </c>
      <c r="H64" s="273">
        <v>15</v>
      </c>
      <c r="I64" s="269">
        <v>32425000000</v>
      </c>
      <c r="J64" s="269" t="s">
        <v>462</v>
      </c>
      <c r="K64" s="288">
        <v>35300</v>
      </c>
      <c r="L64" s="275" t="s">
        <v>480</v>
      </c>
      <c r="M64" s="269" t="s">
        <v>501</v>
      </c>
      <c r="N64" s="269" t="s">
        <v>56</v>
      </c>
      <c r="O64" s="269" t="s">
        <v>463</v>
      </c>
    </row>
    <row r="65" spans="1:17" s="102" customFormat="1" ht="25.5">
      <c r="A65" s="268">
        <v>29</v>
      </c>
      <c r="B65" s="269" t="s">
        <v>53</v>
      </c>
      <c r="C65" s="270">
        <v>3116030</v>
      </c>
      <c r="D65" s="314" t="s">
        <v>512</v>
      </c>
      <c r="E65" s="269" t="s">
        <v>459</v>
      </c>
      <c r="F65" s="269">
        <v>166</v>
      </c>
      <c r="G65" s="269" t="s">
        <v>41</v>
      </c>
      <c r="H65" s="273">
        <v>383.4</v>
      </c>
      <c r="I65" s="269">
        <v>32425000000</v>
      </c>
      <c r="J65" s="269" t="s">
        <v>462</v>
      </c>
      <c r="K65" s="288">
        <v>17000</v>
      </c>
      <c r="L65" s="275" t="s">
        <v>480</v>
      </c>
      <c r="M65" s="269" t="s">
        <v>501</v>
      </c>
      <c r="N65" s="269" t="s">
        <v>56</v>
      </c>
      <c r="O65" s="269" t="s">
        <v>463</v>
      </c>
    </row>
    <row r="66" spans="1:17" s="102" customFormat="1" ht="25.5">
      <c r="A66" s="268">
        <v>30</v>
      </c>
      <c r="B66" s="269" t="s">
        <v>53</v>
      </c>
      <c r="C66" s="270">
        <v>2519000</v>
      </c>
      <c r="D66" s="314" t="s">
        <v>513</v>
      </c>
      <c r="E66" s="269" t="s">
        <v>459</v>
      </c>
      <c r="F66" s="269">
        <v>166</v>
      </c>
      <c r="G66" s="269" t="s">
        <v>41</v>
      </c>
      <c r="H66" s="273">
        <v>244</v>
      </c>
      <c r="I66" s="269">
        <v>32425000000</v>
      </c>
      <c r="J66" s="269" t="s">
        <v>462</v>
      </c>
      <c r="K66" s="288">
        <v>76100</v>
      </c>
      <c r="L66" s="275" t="s">
        <v>480</v>
      </c>
      <c r="M66" s="269" t="s">
        <v>501</v>
      </c>
      <c r="N66" s="269" t="s">
        <v>56</v>
      </c>
      <c r="O66" s="269" t="s">
        <v>467</v>
      </c>
    </row>
    <row r="67" spans="1:17" s="102" customFormat="1" ht="25.5">
      <c r="A67" s="268">
        <v>31</v>
      </c>
      <c r="B67" s="269" t="s">
        <v>53</v>
      </c>
      <c r="C67" s="270">
        <v>2100000</v>
      </c>
      <c r="D67" s="314" t="s">
        <v>514</v>
      </c>
      <c r="E67" s="269" t="s">
        <v>459</v>
      </c>
      <c r="F67" s="269">
        <v>166</v>
      </c>
      <c r="G67" s="269" t="s">
        <v>41</v>
      </c>
      <c r="H67" s="273">
        <v>145</v>
      </c>
      <c r="I67" s="269">
        <v>32425000000</v>
      </c>
      <c r="J67" s="269" t="s">
        <v>462</v>
      </c>
      <c r="K67" s="288">
        <v>12000</v>
      </c>
      <c r="L67" s="275" t="s">
        <v>480</v>
      </c>
      <c r="M67" s="269" t="s">
        <v>501</v>
      </c>
      <c r="N67" s="269" t="s">
        <v>56</v>
      </c>
      <c r="O67" s="269" t="s">
        <v>463</v>
      </c>
    </row>
    <row r="68" spans="1:17" s="102" customFormat="1" ht="25.5">
      <c r="A68" s="268">
        <v>32</v>
      </c>
      <c r="B68" s="269" t="s">
        <v>53</v>
      </c>
      <c r="C68" s="270">
        <v>2714030</v>
      </c>
      <c r="D68" s="314" t="s">
        <v>515</v>
      </c>
      <c r="E68" s="269" t="s">
        <v>459</v>
      </c>
      <c r="F68" s="269">
        <v>166</v>
      </c>
      <c r="G68" s="269" t="s">
        <v>41</v>
      </c>
      <c r="H68" s="273">
        <v>61</v>
      </c>
      <c r="I68" s="269">
        <v>32425000000</v>
      </c>
      <c r="J68" s="269" t="s">
        <v>462</v>
      </c>
      <c r="K68" s="288">
        <v>12000</v>
      </c>
      <c r="L68" s="275" t="s">
        <v>480</v>
      </c>
      <c r="M68" s="269" t="s">
        <v>501</v>
      </c>
      <c r="N68" s="269" t="s">
        <v>56</v>
      </c>
      <c r="O68" s="269" t="s">
        <v>463</v>
      </c>
    </row>
    <row r="69" spans="1:17" s="102" customFormat="1" ht="25.5">
      <c r="A69" s="268">
        <v>33</v>
      </c>
      <c r="B69" s="269" t="s">
        <v>53</v>
      </c>
      <c r="C69" s="270">
        <v>5030090</v>
      </c>
      <c r="D69" s="314" t="s">
        <v>516</v>
      </c>
      <c r="E69" s="269" t="s">
        <v>459</v>
      </c>
      <c r="F69" s="269">
        <v>796</v>
      </c>
      <c r="G69" s="269" t="s">
        <v>46</v>
      </c>
      <c r="H69" s="273">
        <v>834</v>
      </c>
      <c r="I69" s="269">
        <v>32425000000</v>
      </c>
      <c r="J69" s="269" t="s">
        <v>462</v>
      </c>
      <c r="K69" s="288">
        <v>786200</v>
      </c>
      <c r="L69" s="275" t="s">
        <v>480</v>
      </c>
      <c r="M69" s="269" t="s">
        <v>501</v>
      </c>
      <c r="N69" s="269" t="s">
        <v>56</v>
      </c>
      <c r="O69" s="269" t="s">
        <v>467</v>
      </c>
    </row>
    <row r="70" spans="1:17" s="102" customFormat="1" ht="25.5">
      <c r="A70" s="268">
        <v>34</v>
      </c>
      <c r="B70" s="269" t="s">
        <v>53</v>
      </c>
      <c r="C70" s="270">
        <v>3150010</v>
      </c>
      <c r="D70" s="314" t="s">
        <v>517</v>
      </c>
      <c r="E70" s="269" t="s">
        <v>459</v>
      </c>
      <c r="F70" s="269">
        <v>796</v>
      </c>
      <c r="G70" s="269" t="s">
        <v>46</v>
      </c>
      <c r="H70" s="273">
        <v>130</v>
      </c>
      <c r="I70" s="269">
        <v>32425000000</v>
      </c>
      <c r="J70" s="269" t="s">
        <v>462</v>
      </c>
      <c r="K70" s="288">
        <v>10500</v>
      </c>
      <c r="L70" s="275" t="s">
        <v>480</v>
      </c>
      <c r="M70" s="269" t="s">
        <v>501</v>
      </c>
      <c r="N70" s="269" t="s">
        <v>56</v>
      </c>
      <c r="O70" s="269" t="s">
        <v>463</v>
      </c>
    </row>
    <row r="71" spans="1:17" s="102" customFormat="1" ht="25.5">
      <c r="A71" s="268">
        <v>35</v>
      </c>
      <c r="B71" s="269" t="s">
        <v>53</v>
      </c>
      <c r="C71" s="270">
        <v>3150030</v>
      </c>
      <c r="D71" s="314" t="s">
        <v>518</v>
      </c>
      <c r="E71" s="269" t="s">
        <v>459</v>
      </c>
      <c r="F71" s="269">
        <v>796</v>
      </c>
      <c r="G71" s="269" t="s">
        <v>46</v>
      </c>
      <c r="H71" s="273">
        <v>22</v>
      </c>
      <c r="I71" s="269">
        <v>32425000000</v>
      </c>
      <c r="J71" s="269" t="s">
        <v>462</v>
      </c>
      <c r="K71" s="288">
        <v>11148</v>
      </c>
      <c r="L71" s="275" t="s">
        <v>480</v>
      </c>
      <c r="M71" s="269" t="s">
        <v>501</v>
      </c>
      <c r="N71" s="269" t="s">
        <v>56</v>
      </c>
      <c r="O71" s="269" t="s">
        <v>463</v>
      </c>
    </row>
    <row r="72" spans="1:17" s="102" customFormat="1" ht="25.5">
      <c r="A72" s="268">
        <v>36</v>
      </c>
      <c r="B72" s="269" t="s">
        <v>53</v>
      </c>
      <c r="C72" s="270">
        <v>3211023</v>
      </c>
      <c r="D72" s="314" t="s">
        <v>519</v>
      </c>
      <c r="E72" s="269" t="s">
        <v>459</v>
      </c>
      <c r="F72" s="269">
        <v>796</v>
      </c>
      <c r="G72" s="269" t="s">
        <v>46</v>
      </c>
      <c r="H72" s="273">
        <v>600</v>
      </c>
      <c r="I72" s="269">
        <v>32425000000</v>
      </c>
      <c r="J72" s="269" t="s">
        <v>462</v>
      </c>
      <c r="K72" s="288">
        <v>10878</v>
      </c>
      <c r="L72" s="275" t="s">
        <v>480</v>
      </c>
      <c r="M72" s="269" t="s">
        <v>501</v>
      </c>
      <c r="N72" s="269" t="s">
        <v>56</v>
      </c>
      <c r="O72" s="269" t="s">
        <v>463</v>
      </c>
    </row>
    <row r="73" spans="1:17" s="102" customFormat="1" ht="25.5">
      <c r="A73" s="268">
        <v>37</v>
      </c>
      <c r="B73" s="269" t="s">
        <v>53</v>
      </c>
      <c r="C73" s="270">
        <v>1724146</v>
      </c>
      <c r="D73" s="314" t="s">
        <v>520</v>
      </c>
      <c r="E73" s="269" t="s">
        <v>459</v>
      </c>
      <c r="F73" s="269">
        <v>796</v>
      </c>
      <c r="G73" s="269" t="s">
        <v>42</v>
      </c>
      <c r="H73" s="273">
        <v>2000</v>
      </c>
      <c r="I73" s="269">
        <v>32425000000</v>
      </c>
      <c r="J73" s="269" t="s">
        <v>462</v>
      </c>
      <c r="K73" s="288">
        <v>6180</v>
      </c>
      <c r="L73" s="275">
        <v>41307</v>
      </c>
      <c r="M73" s="316" t="s">
        <v>470</v>
      </c>
      <c r="N73" s="269" t="s">
        <v>56</v>
      </c>
      <c r="O73" s="269" t="s">
        <v>463</v>
      </c>
    </row>
    <row r="74" spans="1:17" s="318" customFormat="1">
      <c r="A74" s="268">
        <v>38</v>
      </c>
      <c r="B74" s="269" t="s">
        <v>53</v>
      </c>
      <c r="C74" s="270">
        <v>1724146</v>
      </c>
      <c r="D74" s="314" t="s">
        <v>521</v>
      </c>
      <c r="E74" s="269" t="s">
        <v>459</v>
      </c>
      <c r="F74" s="269">
        <v>796</v>
      </c>
      <c r="G74" s="269" t="s">
        <v>46</v>
      </c>
      <c r="H74" s="273">
        <v>3</v>
      </c>
      <c r="I74" s="269">
        <v>32425000000</v>
      </c>
      <c r="J74" s="269" t="s">
        <v>462</v>
      </c>
      <c r="K74" s="288">
        <v>495</v>
      </c>
      <c r="L74" s="275" t="s">
        <v>227</v>
      </c>
      <c r="M74" s="269" t="s">
        <v>522</v>
      </c>
      <c r="N74" s="269" t="s">
        <v>56</v>
      </c>
      <c r="O74" s="269" t="s">
        <v>463</v>
      </c>
      <c r="P74" s="317"/>
      <c r="Q74" s="317"/>
    </row>
    <row r="75" spans="1:17" s="318" customFormat="1">
      <c r="A75" s="268">
        <v>39</v>
      </c>
      <c r="B75" s="269" t="s">
        <v>53</v>
      </c>
      <c r="C75" s="270">
        <v>1724146</v>
      </c>
      <c r="D75" s="314" t="s">
        <v>523</v>
      </c>
      <c r="E75" s="269" t="s">
        <v>459</v>
      </c>
      <c r="F75" s="269">
        <v>796</v>
      </c>
      <c r="G75" s="269" t="s">
        <v>46</v>
      </c>
      <c r="H75" s="273">
        <v>8</v>
      </c>
      <c r="I75" s="269">
        <v>32425000000</v>
      </c>
      <c r="J75" s="269" t="s">
        <v>462</v>
      </c>
      <c r="K75" s="288">
        <v>122</v>
      </c>
      <c r="L75" s="275" t="s">
        <v>227</v>
      </c>
      <c r="M75" s="316" t="s">
        <v>522</v>
      </c>
      <c r="N75" s="269" t="s">
        <v>56</v>
      </c>
      <c r="O75" s="269" t="s">
        <v>463</v>
      </c>
      <c r="P75" s="317"/>
      <c r="Q75" s="317"/>
    </row>
    <row r="76" spans="1:17" s="318" customFormat="1" ht="25.5">
      <c r="A76" s="268">
        <v>40</v>
      </c>
      <c r="B76" s="269" t="s">
        <v>53</v>
      </c>
      <c r="C76" s="270">
        <v>1724146</v>
      </c>
      <c r="D76" s="314" t="s">
        <v>524</v>
      </c>
      <c r="E76" s="269" t="s">
        <v>459</v>
      </c>
      <c r="F76" s="269">
        <v>796</v>
      </c>
      <c r="G76" s="269" t="s">
        <v>46</v>
      </c>
      <c r="H76" s="273">
        <v>1</v>
      </c>
      <c r="I76" s="269">
        <v>32425000000</v>
      </c>
      <c r="J76" s="269" t="s">
        <v>462</v>
      </c>
      <c r="K76" s="288">
        <v>75127.12</v>
      </c>
      <c r="L76" s="275" t="s">
        <v>525</v>
      </c>
      <c r="M76" s="269" t="s">
        <v>470</v>
      </c>
      <c r="N76" s="269" t="s">
        <v>56</v>
      </c>
      <c r="O76" s="269" t="s">
        <v>463</v>
      </c>
      <c r="P76" s="317"/>
      <c r="Q76" s="317"/>
    </row>
    <row r="77" spans="1:17" s="318" customFormat="1">
      <c r="A77" s="268">
        <v>41</v>
      </c>
      <c r="B77" s="269" t="s">
        <v>53</v>
      </c>
      <c r="C77" s="270">
        <v>1724146</v>
      </c>
      <c r="D77" s="314" t="s">
        <v>526</v>
      </c>
      <c r="E77" s="269" t="s">
        <v>459</v>
      </c>
      <c r="F77" s="269">
        <v>796</v>
      </c>
      <c r="G77" s="269" t="s">
        <v>42</v>
      </c>
      <c r="H77" s="273">
        <v>150</v>
      </c>
      <c r="I77" s="269">
        <v>32425000000</v>
      </c>
      <c r="J77" s="269" t="s">
        <v>462</v>
      </c>
      <c r="K77" s="288">
        <v>50644.07</v>
      </c>
      <c r="L77" s="275" t="s">
        <v>227</v>
      </c>
      <c r="M77" s="316" t="s">
        <v>335</v>
      </c>
      <c r="N77" s="269" t="s">
        <v>56</v>
      </c>
      <c r="O77" s="269" t="s">
        <v>463</v>
      </c>
      <c r="P77" s="317"/>
      <c r="Q77" s="317"/>
    </row>
    <row r="78" spans="1:17" s="318" customFormat="1" ht="25.5">
      <c r="A78" s="268">
        <v>42</v>
      </c>
      <c r="B78" s="269" t="s">
        <v>53</v>
      </c>
      <c r="C78" s="270">
        <v>1724146</v>
      </c>
      <c r="D78" s="314" t="s">
        <v>527</v>
      </c>
      <c r="E78" s="269" t="s">
        <v>459</v>
      </c>
      <c r="F78" s="269">
        <v>796</v>
      </c>
      <c r="G78" s="269" t="s">
        <v>46</v>
      </c>
      <c r="H78" s="273">
        <v>1</v>
      </c>
      <c r="I78" s="269">
        <v>32425000000</v>
      </c>
      <c r="J78" s="269" t="s">
        <v>462</v>
      </c>
      <c r="K78" s="288">
        <v>1440.67</v>
      </c>
      <c r="L78" s="275" t="s">
        <v>227</v>
      </c>
      <c r="M78" s="316" t="s">
        <v>335</v>
      </c>
      <c r="N78" s="269" t="s">
        <v>56</v>
      </c>
      <c r="O78" s="269" t="s">
        <v>463</v>
      </c>
      <c r="P78" s="317"/>
      <c r="Q78" s="317"/>
    </row>
    <row r="79" spans="1:17" s="318" customFormat="1">
      <c r="A79" s="268">
        <v>43</v>
      </c>
      <c r="B79" s="269" t="s">
        <v>53</v>
      </c>
      <c r="C79" s="270">
        <v>1724146</v>
      </c>
      <c r="D79" s="314" t="s">
        <v>528</v>
      </c>
      <c r="E79" s="269" t="s">
        <v>459</v>
      </c>
      <c r="F79" s="269">
        <v>796</v>
      </c>
      <c r="G79" s="269" t="s">
        <v>46</v>
      </c>
      <c r="H79" s="273">
        <v>1</v>
      </c>
      <c r="I79" s="269">
        <v>32425000000</v>
      </c>
      <c r="J79" s="269" t="s">
        <v>462</v>
      </c>
      <c r="K79" s="288">
        <v>1966.1</v>
      </c>
      <c r="L79" s="275" t="s">
        <v>227</v>
      </c>
      <c r="M79" s="316" t="s">
        <v>335</v>
      </c>
      <c r="N79" s="269" t="s">
        <v>56</v>
      </c>
      <c r="O79" s="269" t="s">
        <v>463</v>
      </c>
      <c r="P79" s="317"/>
      <c r="Q79" s="317"/>
    </row>
    <row r="80" spans="1:17" s="815" customFormat="1" ht="15.75">
      <c r="A80" s="323"/>
      <c r="B80" s="324"/>
      <c r="C80" s="325"/>
      <c r="D80" s="324"/>
      <c r="E80" s="324"/>
      <c r="F80" s="324"/>
      <c r="G80" s="324"/>
      <c r="H80" s="324"/>
      <c r="I80" s="324"/>
      <c r="J80" s="459"/>
      <c r="K80" s="459">
        <f>SUM(K55:K79)</f>
        <v>2796280.96</v>
      </c>
      <c r="L80" s="327"/>
      <c r="M80" s="324"/>
      <c r="N80" s="324"/>
      <c r="O80" s="328"/>
      <c r="P80" s="814"/>
    </row>
    <row r="81" spans="1:62" s="818" customFormat="1" ht="27" customHeight="1">
      <c r="A81" s="323"/>
      <c r="B81" s="324"/>
      <c r="C81" s="325"/>
      <c r="D81" s="324"/>
      <c r="E81" s="324"/>
      <c r="F81" s="324"/>
      <c r="G81" s="324"/>
      <c r="H81" s="324"/>
      <c r="I81" s="324"/>
      <c r="J81" s="459" t="s">
        <v>529</v>
      </c>
      <c r="K81" s="819">
        <f>K25+K28+K33+K37+K46+K50+K53+K80</f>
        <v>6041232.7799999993</v>
      </c>
      <c r="L81" s="327"/>
      <c r="M81" s="324"/>
      <c r="N81" s="324"/>
      <c r="O81" s="328"/>
      <c r="P81" s="817"/>
    </row>
    <row r="82" spans="1:62" s="9" customFormat="1" ht="13.5" customHeight="1">
      <c r="A82" s="1046" t="s">
        <v>29</v>
      </c>
      <c r="B82" s="1047"/>
      <c r="C82" s="1047"/>
      <c r="D82" s="1047"/>
      <c r="E82" s="1047"/>
      <c r="F82" s="1047"/>
      <c r="G82" s="1047"/>
      <c r="H82" s="1047"/>
      <c r="I82" s="1047"/>
      <c r="J82" s="1047"/>
      <c r="K82" s="1047"/>
      <c r="L82" s="1047"/>
      <c r="M82" s="1047"/>
      <c r="N82" s="1047"/>
      <c r="O82" s="1047"/>
      <c r="P82" s="267"/>
      <c r="Q82" s="267"/>
      <c r="R82" s="267"/>
      <c r="S82" s="267"/>
      <c r="T82" s="267"/>
      <c r="U82" s="267"/>
      <c r="V82" s="267"/>
      <c r="W82" s="267"/>
      <c r="X82" s="267"/>
      <c r="Y82" s="267"/>
      <c r="Z82" s="267"/>
      <c r="AA82" s="267"/>
      <c r="AB82" s="267"/>
      <c r="AC82" s="267"/>
      <c r="AD82" s="267"/>
      <c r="AE82" s="267"/>
      <c r="AF82" s="267"/>
      <c r="AG82" s="267"/>
      <c r="AH82" s="267"/>
      <c r="AI82" s="267"/>
      <c r="AJ82" s="267"/>
      <c r="AK82" s="267"/>
      <c r="AL82" s="267"/>
      <c r="AM82" s="267"/>
      <c r="AN82" s="267"/>
      <c r="AO82" s="267"/>
      <c r="AP82" s="267"/>
    </row>
    <row r="83" spans="1:62" s="9" customFormat="1" ht="13.5" customHeight="1">
      <c r="A83" s="323"/>
      <c r="B83" s="324"/>
      <c r="C83" s="325"/>
      <c r="D83" s="324" t="s">
        <v>468</v>
      </c>
      <c r="E83" s="324"/>
      <c r="F83" s="324"/>
      <c r="G83" s="324"/>
      <c r="H83" s="324"/>
      <c r="I83" s="324"/>
      <c r="J83" s="324"/>
      <c r="K83" s="326"/>
      <c r="L83" s="327"/>
      <c r="M83" s="324"/>
      <c r="N83" s="324"/>
      <c r="O83" s="328"/>
      <c r="P83" s="267"/>
      <c r="Q83" s="267"/>
      <c r="R83" s="267"/>
      <c r="S83" s="267"/>
      <c r="T83" s="267"/>
      <c r="U83" s="267"/>
      <c r="V83" s="267"/>
      <c r="W83" s="267"/>
      <c r="X83" s="267"/>
      <c r="Y83" s="267"/>
      <c r="Z83" s="267"/>
      <c r="AA83" s="267"/>
      <c r="AB83" s="267"/>
      <c r="AC83" s="267"/>
      <c r="AD83" s="267"/>
      <c r="AE83" s="267"/>
      <c r="AF83" s="267"/>
      <c r="AG83" s="267"/>
      <c r="AH83" s="267"/>
      <c r="AI83" s="267"/>
      <c r="AJ83" s="267"/>
      <c r="AK83" s="267"/>
      <c r="AL83" s="267"/>
      <c r="AM83" s="267"/>
      <c r="AN83" s="267"/>
      <c r="AO83" s="267"/>
      <c r="AP83" s="267"/>
    </row>
    <row r="84" spans="1:62" s="77" customFormat="1" ht="44.25" customHeight="1">
      <c r="A84" s="330">
        <v>44</v>
      </c>
      <c r="B84" s="269" t="s">
        <v>53</v>
      </c>
      <c r="C84" s="270">
        <v>3020000</v>
      </c>
      <c r="D84" s="294" t="s">
        <v>530</v>
      </c>
      <c r="E84" s="269" t="s">
        <v>459</v>
      </c>
      <c r="F84" s="269">
        <v>839</v>
      </c>
      <c r="G84" s="269" t="s">
        <v>460</v>
      </c>
      <c r="H84" s="269">
        <v>3</v>
      </c>
      <c r="I84" s="269">
        <v>32425000000</v>
      </c>
      <c r="J84" s="269" t="s">
        <v>462</v>
      </c>
      <c r="K84" s="288">
        <v>229430</v>
      </c>
      <c r="L84" s="275" t="s">
        <v>531</v>
      </c>
      <c r="M84" s="269" t="s">
        <v>532</v>
      </c>
      <c r="N84" s="269" t="s">
        <v>56</v>
      </c>
      <c r="O84" s="269" t="s">
        <v>467</v>
      </c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1"/>
      <c r="AG84" s="331"/>
      <c r="AH84" s="331"/>
      <c r="AI84" s="331"/>
      <c r="AJ84" s="331"/>
      <c r="AK84" s="331"/>
      <c r="AL84" s="331"/>
      <c r="AM84" s="331"/>
      <c r="AN84" s="331"/>
      <c r="AO84" s="331"/>
      <c r="AP84" s="331"/>
    </row>
    <row r="85" spans="1:62" s="77" customFormat="1" ht="44.25" customHeight="1">
      <c r="A85" s="330">
        <v>45</v>
      </c>
      <c r="B85" s="269" t="s">
        <v>53</v>
      </c>
      <c r="C85" s="270">
        <v>7220000</v>
      </c>
      <c r="D85" s="294" t="s">
        <v>533</v>
      </c>
      <c r="E85" s="269" t="s">
        <v>459</v>
      </c>
      <c r="F85" s="269">
        <v>839</v>
      </c>
      <c r="G85" s="269" t="s">
        <v>460</v>
      </c>
      <c r="H85" s="269">
        <v>1</v>
      </c>
      <c r="I85" s="269" t="s">
        <v>461</v>
      </c>
      <c r="J85" s="269" t="s">
        <v>462</v>
      </c>
      <c r="K85" s="288">
        <v>100000</v>
      </c>
      <c r="L85" s="275" t="s">
        <v>534</v>
      </c>
      <c r="M85" s="269" t="s">
        <v>145</v>
      </c>
      <c r="N85" s="269" t="s">
        <v>471</v>
      </c>
      <c r="O85" s="269" t="s">
        <v>463</v>
      </c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  <c r="AG85" s="331"/>
      <c r="AH85" s="331"/>
      <c r="AI85" s="331"/>
      <c r="AJ85" s="331"/>
      <c r="AK85" s="331"/>
      <c r="AL85" s="331"/>
      <c r="AM85" s="331"/>
      <c r="AN85" s="331"/>
      <c r="AO85" s="331"/>
      <c r="AP85" s="331"/>
    </row>
    <row r="86" spans="1:62" s="9" customFormat="1" ht="42.75" customHeight="1">
      <c r="A86" s="330">
        <v>46</v>
      </c>
      <c r="B86" s="269" t="s">
        <v>53</v>
      </c>
      <c r="C86" s="332">
        <v>3020000</v>
      </c>
      <c r="D86" s="333" t="s">
        <v>530</v>
      </c>
      <c r="E86" s="334" t="s">
        <v>125</v>
      </c>
      <c r="F86" s="269">
        <v>839</v>
      </c>
      <c r="G86" s="269" t="s">
        <v>460</v>
      </c>
      <c r="H86" s="269">
        <v>3</v>
      </c>
      <c r="I86" s="269">
        <v>32425000000</v>
      </c>
      <c r="J86" s="269" t="s">
        <v>462</v>
      </c>
      <c r="K86" s="288">
        <v>153880</v>
      </c>
      <c r="L86" s="87" t="s">
        <v>531</v>
      </c>
      <c r="M86" s="87" t="s">
        <v>532</v>
      </c>
      <c r="N86" s="269" t="s">
        <v>56</v>
      </c>
      <c r="O86" s="269" t="s">
        <v>467</v>
      </c>
      <c r="P86" s="267"/>
      <c r="Q86" s="267"/>
      <c r="R86" s="267"/>
      <c r="S86" s="267"/>
      <c r="T86" s="267"/>
      <c r="U86" s="267"/>
      <c r="V86" s="267"/>
      <c r="W86" s="267"/>
      <c r="X86" s="267"/>
      <c r="Y86" s="267"/>
      <c r="Z86" s="267"/>
      <c r="AA86" s="267"/>
      <c r="AB86" s="267"/>
      <c r="AC86" s="267"/>
      <c r="AD86" s="267"/>
      <c r="AE86" s="267"/>
      <c r="AF86" s="267"/>
      <c r="AG86" s="267"/>
      <c r="AH86" s="267"/>
      <c r="AI86" s="267"/>
      <c r="AJ86" s="267"/>
      <c r="AK86" s="267"/>
      <c r="AL86" s="267"/>
      <c r="AM86" s="267"/>
      <c r="AN86" s="267"/>
      <c r="AO86" s="267"/>
      <c r="AP86" s="267"/>
    </row>
    <row r="87" spans="1:62" s="77" customFormat="1" ht="40.5" customHeight="1">
      <c r="A87" s="330">
        <v>47</v>
      </c>
      <c r="B87" s="269" t="s">
        <v>53</v>
      </c>
      <c r="C87" s="270">
        <v>3020000</v>
      </c>
      <c r="D87" s="294" t="s">
        <v>535</v>
      </c>
      <c r="E87" s="334" t="s">
        <v>125</v>
      </c>
      <c r="F87" s="269">
        <v>839</v>
      </c>
      <c r="G87" s="269" t="s">
        <v>460</v>
      </c>
      <c r="H87" s="269">
        <v>1</v>
      </c>
      <c r="I87" s="269">
        <v>32425000000</v>
      </c>
      <c r="J87" s="269" t="s">
        <v>462</v>
      </c>
      <c r="K87" s="336">
        <v>45381.36</v>
      </c>
      <c r="L87" s="87" t="s">
        <v>531</v>
      </c>
      <c r="M87" s="87" t="s">
        <v>532</v>
      </c>
      <c r="N87" s="269" t="s">
        <v>56</v>
      </c>
      <c r="O87" s="269" t="s">
        <v>463</v>
      </c>
      <c r="P87" s="337"/>
      <c r="Q87" s="338"/>
      <c r="R87" s="339"/>
      <c r="S87" s="340"/>
      <c r="T87" s="340"/>
      <c r="U87" s="341"/>
      <c r="V87" s="342"/>
      <c r="W87" s="341"/>
      <c r="X87" s="343"/>
      <c r="Y87" s="344"/>
      <c r="Z87" s="331"/>
      <c r="AA87" s="331"/>
      <c r="AB87" s="331"/>
      <c r="AC87" s="331"/>
      <c r="AD87" s="331"/>
      <c r="AE87" s="331"/>
      <c r="AF87" s="331"/>
      <c r="AG87" s="331"/>
      <c r="AH87" s="331"/>
      <c r="AI87" s="331"/>
      <c r="AJ87" s="331"/>
      <c r="AK87" s="331"/>
      <c r="AL87" s="331"/>
      <c r="AM87" s="331"/>
      <c r="AN87" s="331"/>
      <c r="AO87" s="331"/>
      <c r="AP87" s="331"/>
      <c r="AQ87" s="331"/>
      <c r="AR87" s="331"/>
      <c r="AS87" s="331"/>
      <c r="AT87" s="331"/>
      <c r="AU87" s="331"/>
      <c r="AV87" s="331"/>
      <c r="AW87" s="331"/>
      <c r="AX87" s="331"/>
      <c r="AY87" s="331"/>
      <c r="AZ87" s="331"/>
      <c r="BA87" s="331"/>
      <c r="BB87" s="331"/>
      <c r="BC87" s="331"/>
      <c r="BD87" s="331"/>
      <c r="BE87" s="331"/>
      <c r="BF87" s="331"/>
      <c r="BG87" s="331"/>
      <c r="BH87" s="331"/>
      <c r="BI87" s="331"/>
      <c r="BJ87" s="331"/>
    </row>
    <row r="88" spans="1:62" s="77" customFormat="1" ht="40.5" customHeight="1">
      <c r="A88" s="330">
        <f t="shared" ref="A88" si="0">A87+1</f>
        <v>48</v>
      </c>
      <c r="B88" s="269" t="s">
        <v>53</v>
      </c>
      <c r="C88" s="270">
        <v>3020000</v>
      </c>
      <c r="D88" s="294" t="s">
        <v>535</v>
      </c>
      <c r="E88" s="334" t="s">
        <v>125</v>
      </c>
      <c r="F88" s="269">
        <v>839</v>
      </c>
      <c r="G88" s="269" t="s">
        <v>460</v>
      </c>
      <c r="H88" s="269">
        <v>1</v>
      </c>
      <c r="I88" s="269">
        <v>32425000000</v>
      </c>
      <c r="J88" s="269" t="s">
        <v>536</v>
      </c>
      <c r="K88" s="336">
        <v>46228.82</v>
      </c>
      <c r="L88" s="87" t="s">
        <v>531</v>
      </c>
      <c r="M88" s="87" t="s">
        <v>532</v>
      </c>
      <c r="N88" s="269" t="s">
        <v>56</v>
      </c>
      <c r="O88" s="269" t="s">
        <v>463</v>
      </c>
      <c r="P88" s="337"/>
      <c r="Q88" s="338"/>
      <c r="R88" s="339"/>
      <c r="S88" s="340"/>
      <c r="T88" s="340"/>
      <c r="U88" s="341"/>
      <c r="V88" s="342"/>
      <c r="W88" s="341"/>
      <c r="X88" s="343"/>
      <c r="Y88" s="344"/>
      <c r="Z88" s="331"/>
      <c r="AA88" s="331"/>
      <c r="AB88" s="331"/>
      <c r="AC88" s="331"/>
      <c r="AD88" s="331"/>
      <c r="AE88" s="331"/>
      <c r="AF88" s="331"/>
      <c r="AG88" s="331"/>
      <c r="AH88" s="331"/>
      <c r="AI88" s="331"/>
      <c r="AJ88" s="331"/>
      <c r="AK88" s="331"/>
      <c r="AL88" s="331"/>
      <c r="AM88" s="331"/>
      <c r="AN88" s="331"/>
      <c r="AO88" s="331"/>
      <c r="AP88" s="331"/>
      <c r="AQ88" s="331"/>
      <c r="AR88" s="331"/>
      <c r="AS88" s="331"/>
      <c r="AT88" s="331"/>
      <c r="AU88" s="331"/>
      <c r="AV88" s="331"/>
      <c r="AW88" s="331"/>
      <c r="AX88" s="331"/>
      <c r="AY88" s="331"/>
      <c r="AZ88" s="331"/>
      <c r="BA88" s="331"/>
      <c r="BB88" s="331"/>
      <c r="BC88" s="331"/>
      <c r="BD88" s="331"/>
      <c r="BE88" s="331"/>
      <c r="BF88" s="331"/>
      <c r="BG88" s="331"/>
      <c r="BH88" s="331"/>
      <c r="BI88" s="331"/>
      <c r="BJ88" s="331"/>
    </row>
    <row r="89" spans="1:62" s="9" customFormat="1" ht="21" customHeight="1">
      <c r="A89" s="279"/>
      <c r="B89" s="280"/>
      <c r="C89" s="281"/>
      <c r="D89" s="282"/>
      <c r="E89" s="282"/>
      <c r="F89" s="282"/>
      <c r="G89" s="282"/>
      <c r="H89" s="282"/>
      <c r="I89" s="282"/>
      <c r="J89" s="282"/>
      <c r="K89" s="283">
        <f>SUM(K84:K88)</f>
        <v>574920.17999999993</v>
      </c>
      <c r="L89" s="284"/>
      <c r="M89" s="284"/>
      <c r="N89" s="280"/>
      <c r="O89" s="280"/>
      <c r="P89" s="267"/>
      <c r="Q89" s="267"/>
      <c r="R89" s="267"/>
      <c r="S89" s="267"/>
      <c r="T89" s="267"/>
      <c r="U89" s="267"/>
      <c r="V89" s="267"/>
      <c r="W89" s="267"/>
      <c r="X89" s="267"/>
      <c r="Y89" s="267"/>
      <c r="Z89" s="267"/>
      <c r="AA89" s="267"/>
      <c r="AB89" s="267"/>
      <c r="AC89" s="267"/>
      <c r="AD89" s="267"/>
      <c r="AE89" s="267"/>
      <c r="AF89" s="267"/>
      <c r="AG89" s="267"/>
      <c r="AH89" s="267"/>
      <c r="AI89" s="267"/>
      <c r="AJ89" s="267"/>
      <c r="AK89" s="267"/>
      <c r="AL89" s="267"/>
      <c r="AM89" s="267"/>
      <c r="AN89" s="267"/>
      <c r="AO89" s="267"/>
      <c r="AP89" s="267"/>
    </row>
    <row r="90" spans="1:62" s="9" customFormat="1" ht="18" customHeight="1">
      <c r="A90" s="279"/>
      <c r="B90" s="280"/>
      <c r="C90" s="281"/>
      <c r="D90" s="282" t="s">
        <v>481</v>
      </c>
      <c r="E90" s="282"/>
      <c r="F90" s="282"/>
      <c r="G90" s="282"/>
      <c r="H90" s="282"/>
      <c r="I90" s="282"/>
      <c r="J90" s="282"/>
      <c r="K90" s="283"/>
      <c r="L90" s="284"/>
      <c r="M90" s="284"/>
      <c r="N90" s="280"/>
      <c r="O90" s="280"/>
      <c r="P90" s="267"/>
      <c r="Q90" s="267"/>
      <c r="R90" s="267"/>
      <c r="S90" s="267"/>
      <c r="T90" s="267"/>
      <c r="U90" s="267"/>
      <c r="V90" s="267"/>
      <c r="W90" s="267"/>
      <c r="X90" s="267"/>
      <c r="Y90" s="267"/>
      <c r="Z90" s="267"/>
      <c r="AA90" s="267"/>
      <c r="AB90" s="267"/>
      <c r="AC90" s="267"/>
      <c r="AD90" s="267"/>
      <c r="AE90" s="267"/>
      <c r="AF90" s="267"/>
      <c r="AG90" s="267"/>
      <c r="AH90" s="267"/>
      <c r="AI90" s="267"/>
      <c r="AJ90" s="267"/>
      <c r="AK90" s="267"/>
      <c r="AL90" s="267"/>
      <c r="AM90" s="267"/>
      <c r="AN90" s="267"/>
      <c r="AO90" s="267"/>
      <c r="AP90" s="267"/>
    </row>
    <row r="91" spans="1:62" s="77" customFormat="1" ht="42.75" customHeight="1">
      <c r="A91" s="346">
        <v>49</v>
      </c>
      <c r="B91" s="269" t="s">
        <v>53</v>
      </c>
      <c r="C91" s="270">
        <v>7420000</v>
      </c>
      <c r="D91" s="295" t="s">
        <v>537</v>
      </c>
      <c r="E91" s="334" t="s">
        <v>125</v>
      </c>
      <c r="F91" s="269">
        <v>796</v>
      </c>
      <c r="G91" s="269" t="s">
        <v>37</v>
      </c>
      <c r="H91" s="269">
        <v>4</v>
      </c>
      <c r="I91" s="269">
        <v>32425000000</v>
      </c>
      <c r="J91" s="269" t="s">
        <v>462</v>
      </c>
      <c r="K91" s="288">
        <v>92000</v>
      </c>
      <c r="L91" s="275" t="s">
        <v>341</v>
      </c>
      <c r="M91" s="347" t="s">
        <v>49</v>
      </c>
      <c r="N91" s="269" t="s">
        <v>56</v>
      </c>
      <c r="O91" s="269" t="s">
        <v>467</v>
      </c>
    </row>
    <row r="92" spans="1:62" s="276" customFormat="1" ht="35.25" customHeight="1">
      <c r="A92" s="346">
        <v>50</v>
      </c>
      <c r="B92" s="269" t="s">
        <v>53</v>
      </c>
      <c r="C92" s="270">
        <v>2211030</v>
      </c>
      <c r="D92" s="295" t="s">
        <v>538</v>
      </c>
      <c r="E92" s="334" t="s">
        <v>125</v>
      </c>
      <c r="F92" s="269">
        <v>796</v>
      </c>
      <c r="G92" s="269" t="s">
        <v>37</v>
      </c>
      <c r="H92" s="269">
        <v>450</v>
      </c>
      <c r="I92" s="269">
        <v>32425000000</v>
      </c>
      <c r="J92" s="269" t="s">
        <v>462</v>
      </c>
      <c r="K92" s="288">
        <v>50700</v>
      </c>
      <c r="L92" s="275" t="s">
        <v>341</v>
      </c>
      <c r="M92" s="347" t="s">
        <v>49</v>
      </c>
      <c r="N92" s="269" t="s">
        <v>56</v>
      </c>
      <c r="O92" s="269" t="s">
        <v>467</v>
      </c>
      <c r="P92" s="348"/>
      <c r="Q92" s="348"/>
      <c r="R92" s="348"/>
      <c r="S92" s="348"/>
      <c r="T92" s="348"/>
      <c r="U92" s="348"/>
      <c r="V92" s="348"/>
      <c r="W92" s="348"/>
      <c r="X92" s="348"/>
      <c r="Y92" s="348"/>
      <c r="Z92" s="348"/>
      <c r="AA92" s="348"/>
      <c r="AB92" s="348"/>
      <c r="AC92" s="348"/>
      <c r="AD92" s="348"/>
      <c r="AE92" s="348"/>
      <c r="AF92" s="348"/>
      <c r="AG92" s="348"/>
      <c r="AH92" s="348"/>
      <c r="AI92" s="348"/>
      <c r="AJ92" s="348"/>
      <c r="AK92" s="348"/>
      <c r="AL92" s="348"/>
      <c r="AM92" s="348"/>
      <c r="AN92" s="348"/>
      <c r="AO92" s="348"/>
      <c r="AP92" s="348"/>
    </row>
    <row r="93" spans="1:62" s="9" customFormat="1" ht="45" customHeight="1">
      <c r="A93" s="346">
        <v>51</v>
      </c>
      <c r="B93" s="269" t="s">
        <v>53</v>
      </c>
      <c r="C93" s="270">
        <v>2924694</v>
      </c>
      <c r="D93" s="295" t="s">
        <v>539</v>
      </c>
      <c r="E93" s="334" t="s">
        <v>125</v>
      </c>
      <c r="F93" s="269">
        <v>796</v>
      </c>
      <c r="G93" s="269" t="s">
        <v>37</v>
      </c>
      <c r="H93" s="269">
        <v>12</v>
      </c>
      <c r="I93" s="269">
        <v>32425000000</v>
      </c>
      <c r="J93" s="269" t="s">
        <v>540</v>
      </c>
      <c r="K93" s="288">
        <v>107890</v>
      </c>
      <c r="L93" s="275" t="s">
        <v>341</v>
      </c>
      <c r="M93" s="275">
        <v>41365</v>
      </c>
      <c r="N93" s="269" t="s">
        <v>56</v>
      </c>
      <c r="O93" s="269" t="s">
        <v>467</v>
      </c>
      <c r="P93" s="267"/>
      <c r="Q93" s="267"/>
      <c r="R93" s="267"/>
      <c r="S93" s="267"/>
      <c r="T93" s="267"/>
      <c r="U93" s="267"/>
      <c r="V93" s="267"/>
      <c r="W93" s="267"/>
      <c r="X93" s="267"/>
      <c r="Y93" s="267"/>
      <c r="Z93" s="267"/>
      <c r="AA93" s="267"/>
      <c r="AB93" s="267"/>
      <c r="AC93" s="267"/>
      <c r="AD93" s="267"/>
      <c r="AE93" s="267"/>
      <c r="AF93" s="267"/>
      <c r="AG93" s="267"/>
      <c r="AH93" s="267"/>
      <c r="AI93" s="267"/>
      <c r="AJ93" s="267"/>
      <c r="AK93" s="267"/>
      <c r="AL93" s="267"/>
      <c r="AM93" s="267"/>
      <c r="AN93" s="267"/>
      <c r="AO93" s="267"/>
      <c r="AP93" s="267"/>
    </row>
    <row r="94" spans="1:62" s="77" customFormat="1" ht="51.75" customHeight="1">
      <c r="A94" s="346">
        <v>52</v>
      </c>
      <c r="B94" s="269" t="s">
        <v>53</v>
      </c>
      <c r="C94" s="270">
        <v>6613</v>
      </c>
      <c r="D94" s="295" t="s">
        <v>541</v>
      </c>
      <c r="E94" s="334" t="s">
        <v>125</v>
      </c>
      <c r="F94" s="269">
        <v>796</v>
      </c>
      <c r="G94" s="269" t="s">
        <v>37</v>
      </c>
      <c r="H94" s="269">
        <v>2</v>
      </c>
      <c r="I94" s="269">
        <v>32425000000</v>
      </c>
      <c r="J94" s="269" t="s">
        <v>462</v>
      </c>
      <c r="K94" s="288">
        <v>54700</v>
      </c>
      <c r="L94" s="275" t="s">
        <v>341</v>
      </c>
      <c r="M94" s="347" t="s">
        <v>49</v>
      </c>
      <c r="N94" s="269" t="s">
        <v>56</v>
      </c>
      <c r="O94" s="269" t="s">
        <v>467</v>
      </c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  <c r="AG94" s="331"/>
      <c r="AH94" s="331"/>
      <c r="AI94" s="331"/>
      <c r="AJ94" s="331"/>
      <c r="AK94" s="331"/>
      <c r="AL94" s="331"/>
      <c r="AM94" s="331"/>
      <c r="AN94" s="331"/>
      <c r="AO94" s="331"/>
      <c r="AP94" s="331"/>
    </row>
    <row r="95" spans="1:62" s="77" customFormat="1" ht="27.75" customHeight="1">
      <c r="A95" s="346">
        <v>53</v>
      </c>
      <c r="B95" s="269" t="s">
        <v>53</v>
      </c>
      <c r="C95" s="270">
        <v>4110010</v>
      </c>
      <c r="D95" s="295" t="s">
        <v>542</v>
      </c>
      <c r="E95" s="334" t="s">
        <v>125</v>
      </c>
      <c r="F95" s="269">
        <v>796</v>
      </c>
      <c r="G95" s="269" t="s">
        <v>37</v>
      </c>
      <c r="H95" s="269">
        <v>2400</v>
      </c>
      <c r="I95" s="269">
        <v>32425000000</v>
      </c>
      <c r="J95" s="269" t="s">
        <v>462</v>
      </c>
      <c r="K95" s="288">
        <v>312000</v>
      </c>
      <c r="L95" s="275" t="s">
        <v>341</v>
      </c>
      <c r="M95" s="347" t="s">
        <v>49</v>
      </c>
      <c r="N95" s="269" t="s">
        <v>56</v>
      </c>
      <c r="O95" s="269" t="s">
        <v>467</v>
      </c>
      <c r="P95" s="331"/>
      <c r="Q95" s="331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331"/>
      <c r="AC95" s="331"/>
      <c r="AD95" s="331"/>
      <c r="AE95" s="331"/>
      <c r="AF95" s="331"/>
      <c r="AG95" s="331"/>
      <c r="AH95" s="331"/>
      <c r="AI95" s="331"/>
      <c r="AJ95" s="331"/>
      <c r="AK95" s="331"/>
      <c r="AL95" s="331"/>
      <c r="AM95" s="331"/>
      <c r="AN95" s="331"/>
      <c r="AO95" s="331"/>
      <c r="AP95" s="331"/>
    </row>
    <row r="96" spans="1:62" s="9" customFormat="1" ht="17.25" customHeight="1">
      <c r="A96" s="279"/>
      <c r="B96" s="282"/>
      <c r="C96" s="291"/>
      <c r="D96" s="282"/>
      <c r="E96" s="282"/>
      <c r="F96" s="282"/>
      <c r="G96" s="282"/>
      <c r="H96" s="282"/>
      <c r="I96" s="282"/>
      <c r="J96" s="282"/>
      <c r="K96" s="283">
        <f>SUM(K91:K95)</f>
        <v>617290</v>
      </c>
      <c r="L96" s="292"/>
      <c r="M96" s="292"/>
      <c r="N96" s="282"/>
      <c r="O96" s="280"/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7"/>
      <c r="AB96" s="267"/>
      <c r="AC96" s="267"/>
      <c r="AD96" s="267"/>
      <c r="AE96" s="267"/>
      <c r="AF96" s="267"/>
      <c r="AG96" s="267"/>
      <c r="AH96" s="267"/>
      <c r="AI96" s="267"/>
      <c r="AJ96" s="267"/>
      <c r="AK96" s="267"/>
      <c r="AL96" s="267"/>
      <c r="AM96" s="267"/>
      <c r="AN96" s="267"/>
      <c r="AO96" s="267"/>
      <c r="AP96" s="267"/>
    </row>
    <row r="97" spans="1:42" s="9" customFormat="1">
      <c r="A97" s="279"/>
      <c r="B97" s="282"/>
      <c r="C97" s="291"/>
      <c r="D97" s="282" t="s">
        <v>543</v>
      </c>
      <c r="E97" s="282"/>
      <c r="F97" s="282"/>
      <c r="G97" s="282"/>
      <c r="H97" s="282"/>
      <c r="I97" s="282"/>
      <c r="J97" s="282"/>
      <c r="K97" s="283"/>
      <c r="L97" s="292"/>
      <c r="M97" s="292"/>
      <c r="N97" s="282"/>
      <c r="O97" s="280"/>
      <c r="P97" s="267"/>
      <c r="Q97" s="267"/>
      <c r="R97" s="267"/>
      <c r="S97" s="267"/>
      <c r="T97" s="267"/>
      <c r="U97" s="267"/>
      <c r="V97" s="267"/>
      <c r="W97" s="267"/>
      <c r="X97" s="267"/>
      <c r="Y97" s="267"/>
      <c r="Z97" s="267"/>
      <c r="AA97" s="267"/>
      <c r="AB97" s="267"/>
      <c r="AC97" s="267"/>
      <c r="AD97" s="267"/>
      <c r="AE97" s="267"/>
      <c r="AF97" s="267"/>
      <c r="AG97" s="267"/>
      <c r="AH97" s="267"/>
      <c r="AI97" s="267"/>
      <c r="AJ97" s="267"/>
      <c r="AK97" s="267"/>
      <c r="AL97" s="267"/>
      <c r="AM97" s="267"/>
      <c r="AN97" s="267"/>
      <c r="AO97" s="267"/>
      <c r="AP97" s="267"/>
    </row>
    <row r="98" spans="1:42" s="9" customFormat="1" ht="25.5">
      <c r="A98" s="346">
        <v>54</v>
      </c>
      <c r="B98" s="269" t="s">
        <v>53</v>
      </c>
      <c r="C98" s="270">
        <v>8514010</v>
      </c>
      <c r="D98" s="294" t="s">
        <v>544</v>
      </c>
      <c r="E98" s="334" t="s">
        <v>125</v>
      </c>
      <c r="F98" s="269">
        <v>839</v>
      </c>
      <c r="G98" s="269" t="s">
        <v>460</v>
      </c>
      <c r="H98" s="269">
        <v>1</v>
      </c>
      <c r="I98" s="269">
        <v>32425000000</v>
      </c>
      <c r="J98" s="269" t="s">
        <v>462</v>
      </c>
      <c r="K98" s="288">
        <v>554000</v>
      </c>
      <c r="L98" s="275" t="s">
        <v>341</v>
      </c>
      <c r="M98" s="347" t="s">
        <v>49</v>
      </c>
      <c r="N98" s="269" t="s">
        <v>56</v>
      </c>
      <c r="O98" s="269" t="s">
        <v>467</v>
      </c>
      <c r="P98" s="267"/>
      <c r="Q98" s="267"/>
      <c r="R98" s="267"/>
      <c r="S98" s="267"/>
      <c r="T98" s="267"/>
      <c r="U98" s="267"/>
      <c r="V98" s="267"/>
      <c r="W98" s="267"/>
      <c r="X98" s="267"/>
      <c r="Y98" s="267"/>
      <c r="Z98" s="267"/>
      <c r="AA98" s="267"/>
      <c r="AB98" s="267"/>
      <c r="AC98" s="267"/>
      <c r="AD98" s="267"/>
      <c r="AE98" s="267"/>
      <c r="AF98" s="267"/>
      <c r="AG98" s="267"/>
      <c r="AH98" s="267"/>
      <c r="AI98" s="267"/>
      <c r="AJ98" s="267"/>
      <c r="AK98" s="267"/>
      <c r="AL98" s="267"/>
      <c r="AM98" s="267"/>
      <c r="AN98" s="267"/>
      <c r="AO98" s="267"/>
      <c r="AP98" s="267"/>
    </row>
    <row r="99" spans="1:42" s="9" customFormat="1" ht="25.5">
      <c r="A99" s="346">
        <v>55</v>
      </c>
      <c r="B99" s="269" t="s">
        <v>53</v>
      </c>
      <c r="C99" s="270">
        <v>8514010</v>
      </c>
      <c r="D99" s="294" t="s">
        <v>545</v>
      </c>
      <c r="E99" s="334" t="s">
        <v>125</v>
      </c>
      <c r="F99" s="269">
        <v>839</v>
      </c>
      <c r="G99" s="269" t="s">
        <v>460</v>
      </c>
      <c r="H99" s="269">
        <v>1</v>
      </c>
      <c r="I99" s="269">
        <v>32425000000</v>
      </c>
      <c r="J99" s="269" t="s">
        <v>462</v>
      </c>
      <c r="K99" s="288">
        <v>58000</v>
      </c>
      <c r="L99" s="275" t="s">
        <v>341</v>
      </c>
      <c r="M99" s="347" t="s">
        <v>49</v>
      </c>
      <c r="N99" s="269" t="s">
        <v>56</v>
      </c>
      <c r="O99" s="269" t="s">
        <v>463</v>
      </c>
      <c r="P99" s="267"/>
      <c r="Q99" s="267"/>
      <c r="R99" s="267"/>
      <c r="S99" s="267"/>
      <c r="T99" s="267"/>
      <c r="U99" s="267"/>
      <c r="V99" s="267"/>
      <c r="W99" s="267"/>
      <c r="X99" s="267"/>
      <c r="Y99" s="267"/>
      <c r="Z99" s="267"/>
      <c r="AA99" s="267"/>
      <c r="AB99" s="267"/>
      <c r="AC99" s="267"/>
      <c r="AD99" s="267"/>
      <c r="AE99" s="267"/>
      <c r="AF99" s="267"/>
      <c r="AG99" s="267"/>
      <c r="AH99" s="267"/>
      <c r="AI99" s="267"/>
      <c r="AJ99" s="267"/>
      <c r="AK99" s="267"/>
      <c r="AL99" s="267"/>
      <c r="AM99" s="267"/>
      <c r="AN99" s="267"/>
      <c r="AO99" s="267"/>
      <c r="AP99" s="267"/>
    </row>
    <row r="100" spans="1:42" s="77" customFormat="1" ht="63.75">
      <c r="A100" s="346">
        <v>56</v>
      </c>
      <c r="B100" s="269" t="s">
        <v>53</v>
      </c>
      <c r="C100" s="270">
        <v>8513090</v>
      </c>
      <c r="D100" s="294" t="s">
        <v>546</v>
      </c>
      <c r="E100" s="269" t="s">
        <v>459</v>
      </c>
      <c r="F100" s="349">
        <v>839</v>
      </c>
      <c r="G100" s="349" t="s">
        <v>460</v>
      </c>
      <c r="H100" s="309">
        <v>1</v>
      </c>
      <c r="I100" s="349">
        <v>32425000000</v>
      </c>
      <c r="J100" s="349" t="s">
        <v>462</v>
      </c>
      <c r="K100" s="288">
        <v>467000</v>
      </c>
      <c r="L100" s="275" t="s">
        <v>341</v>
      </c>
      <c r="M100" s="349">
        <v>2013</v>
      </c>
      <c r="N100" s="349" t="s">
        <v>56</v>
      </c>
      <c r="O100" s="315" t="s">
        <v>467</v>
      </c>
      <c r="P100" s="331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1"/>
      <c r="AF100" s="331"/>
      <c r="AG100" s="331"/>
      <c r="AH100" s="331"/>
      <c r="AI100" s="331"/>
      <c r="AJ100" s="331"/>
      <c r="AK100" s="331"/>
      <c r="AL100" s="331"/>
      <c r="AM100" s="331"/>
      <c r="AN100" s="331"/>
      <c r="AO100" s="331"/>
      <c r="AP100" s="331"/>
    </row>
    <row r="101" spans="1:42" s="77" customFormat="1">
      <c r="A101" s="279"/>
      <c r="B101" s="350"/>
      <c r="C101" s="291"/>
      <c r="D101" s="282"/>
      <c r="E101" s="351"/>
      <c r="F101" s="352"/>
      <c r="G101" s="352"/>
      <c r="H101" s="353"/>
      <c r="I101" s="282"/>
      <c r="J101" s="350"/>
      <c r="K101" s="283">
        <f>SUM(K98:K100)</f>
        <v>1079000</v>
      </c>
      <c r="L101" s="292"/>
      <c r="M101" s="354"/>
      <c r="N101" s="352"/>
      <c r="O101" s="285"/>
      <c r="P101" s="331"/>
      <c r="Q101" s="331"/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331"/>
      <c r="AC101" s="331"/>
      <c r="AD101" s="331"/>
      <c r="AE101" s="331"/>
      <c r="AF101" s="331"/>
      <c r="AG101" s="331"/>
      <c r="AH101" s="331"/>
      <c r="AI101" s="331"/>
      <c r="AJ101" s="331"/>
      <c r="AK101" s="331"/>
      <c r="AL101" s="331"/>
      <c r="AM101" s="331"/>
      <c r="AN101" s="331"/>
      <c r="AO101" s="331"/>
      <c r="AP101" s="331"/>
    </row>
    <row r="102" spans="1:42" s="77" customFormat="1">
      <c r="A102" s="279"/>
      <c r="B102" s="282"/>
      <c r="C102" s="291"/>
      <c r="D102" s="282" t="s">
        <v>499</v>
      </c>
      <c r="E102" s="351"/>
      <c r="F102" s="322"/>
      <c r="G102" s="322"/>
      <c r="H102" s="356"/>
      <c r="I102" s="282"/>
      <c r="J102" s="282"/>
      <c r="K102" s="283"/>
      <c r="L102" s="292"/>
      <c r="M102" s="292"/>
      <c r="N102" s="322"/>
      <c r="O102" s="282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1"/>
      <c r="AC102" s="331"/>
      <c r="AD102" s="331"/>
      <c r="AE102" s="331"/>
      <c r="AF102" s="331"/>
      <c r="AG102" s="331"/>
      <c r="AH102" s="331"/>
      <c r="AI102" s="331"/>
      <c r="AJ102" s="331"/>
      <c r="AK102" s="331"/>
      <c r="AL102" s="331"/>
      <c r="AM102" s="331"/>
      <c r="AN102" s="331"/>
      <c r="AO102" s="331"/>
      <c r="AP102" s="331"/>
    </row>
    <row r="103" spans="1:42" s="77" customFormat="1" ht="25.5">
      <c r="A103" s="268">
        <v>57</v>
      </c>
      <c r="B103" s="269" t="s">
        <v>53</v>
      </c>
      <c r="C103" s="270">
        <v>3120110</v>
      </c>
      <c r="D103" s="295" t="s">
        <v>547</v>
      </c>
      <c r="E103" s="269" t="s">
        <v>459</v>
      </c>
      <c r="F103" s="269">
        <v>796</v>
      </c>
      <c r="G103" s="269" t="s">
        <v>46</v>
      </c>
      <c r="H103" s="309">
        <v>210</v>
      </c>
      <c r="I103" s="269">
        <v>32425000000</v>
      </c>
      <c r="J103" s="269" t="s">
        <v>462</v>
      </c>
      <c r="K103" s="277">
        <v>258800</v>
      </c>
      <c r="L103" s="275" t="s">
        <v>548</v>
      </c>
      <c r="M103" s="358" t="s">
        <v>549</v>
      </c>
      <c r="N103" s="349" t="s">
        <v>56</v>
      </c>
      <c r="O103" s="315" t="s">
        <v>463</v>
      </c>
      <c r="P103" s="331"/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  <c r="AA103" s="331"/>
      <c r="AB103" s="331"/>
      <c r="AC103" s="331"/>
      <c r="AD103" s="331"/>
      <c r="AE103" s="331"/>
      <c r="AF103" s="331"/>
      <c r="AG103" s="331"/>
      <c r="AH103" s="331"/>
      <c r="AI103" s="331"/>
      <c r="AJ103" s="331"/>
      <c r="AK103" s="331"/>
      <c r="AL103" s="331"/>
      <c r="AM103" s="331"/>
      <c r="AN103" s="331"/>
      <c r="AO103" s="331"/>
      <c r="AP103" s="331"/>
    </row>
    <row r="104" spans="1:42" s="77" customFormat="1">
      <c r="A104" s="268">
        <v>58</v>
      </c>
      <c r="B104" s="269" t="s">
        <v>53</v>
      </c>
      <c r="C104" s="270">
        <v>2714000</v>
      </c>
      <c r="D104" s="359" t="s">
        <v>550</v>
      </c>
      <c r="E104" s="269" t="s">
        <v>459</v>
      </c>
      <c r="F104" s="349">
        <v>166</v>
      </c>
      <c r="G104" s="269" t="s">
        <v>41</v>
      </c>
      <c r="H104" s="309">
        <v>95</v>
      </c>
      <c r="I104" s="269">
        <v>32425000000</v>
      </c>
      <c r="J104" s="269" t="s">
        <v>462</v>
      </c>
      <c r="K104" s="277">
        <v>45700</v>
      </c>
      <c r="L104" s="275" t="s">
        <v>551</v>
      </c>
      <c r="M104" s="358" t="s">
        <v>549</v>
      </c>
      <c r="N104" s="349" t="s">
        <v>56</v>
      </c>
      <c r="O104" s="315" t="s">
        <v>463</v>
      </c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  <c r="AG104" s="331"/>
      <c r="AH104" s="331"/>
      <c r="AI104" s="331"/>
      <c r="AJ104" s="331"/>
      <c r="AK104" s="331"/>
      <c r="AL104" s="331"/>
      <c r="AM104" s="331"/>
      <c r="AN104" s="331"/>
      <c r="AO104" s="331"/>
      <c r="AP104" s="331"/>
    </row>
    <row r="105" spans="1:42" s="77" customFormat="1" ht="25.5">
      <c r="A105" s="268">
        <v>59</v>
      </c>
      <c r="B105" s="269" t="s">
        <v>53</v>
      </c>
      <c r="C105" s="270">
        <v>3111040</v>
      </c>
      <c r="D105" s="294" t="s">
        <v>552</v>
      </c>
      <c r="E105" s="269" t="s">
        <v>459</v>
      </c>
      <c r="F105" s="269">
        <v>796</v>
      </c>
      <c r="G105" s="349" t="s">
        <v>46</v>
      </c>
      <c r="H105" s="309">
        <v>98</v>
      </c>
      <c r="I105" s="349">
        <v>32425000000</v>
      </c>
      <c r="J105" s="269" t="s">
        <v>462</v>
      </c>
      <c r="K105" s="288">
        <v>268880</v>
      </c>
      <c r="L105" s="275" t="s">
        <v>531</v>
      </c>
      <c r="M105" s="358" t="s">
        <v>531</v>
      </c>
      <c r="N105" s="269" t="s">
        <v>56</v>
      </c>
      <c r="O105" s="269" t="s">
        <v>467</v>
      </c>
    </row>
    <row r="106" spans="1:42" s="276" customFormat="1" ht="25.5">
      <c r="A106" s="268">
        <v>60</v>
      </c>
      <c r="B106" s="269" t="s">
        <v>53</v>
      </c>
      <c r="C106" s="270">
        <v>3133030</v>
      </c>
      <c r="D106" s="294" t="s">
        <v>553</v>
      </c>
      <c r="E106" s="269" t="s">
        <v>459</v>
      </c>
      <c r="F106" s="315">
        <v>839</v>
      </c>
      <c r="G106" s="349" t="s">
        <v>46</v>
      </c>
      <c r="H106" s="309">
        <v>345</v>
      </c>
      <c r="I106" s="269">
        <v>32425000000</v>
      </c>
      <c r="J106" s="269" t="s">
        <v>462</v>
      </c>
      <c r="K106" s="288">
        <f>366500+154370</f>
        <v>520870</v>
      </c>
      <c r="L106" s="275" t="s">
        <v>531</v>
      </c>
      <c r="M106" s="269" t="s">
        <v>551</v>
      </c>
      <c r="N106" s="349" t="s">
        <v>56</v>
      </c>
      <c r="O106" s="315" t="s">
        <v>467</v>
      </c>
    </row>
    <row r="107" spans="1:42" s="102" customFormat="1" ht="25.5">
      <c r="A107" s="268">
        <v>61</v>
      </c>
      <c r="B107" s="269" t="s">
        <v>53</v>
      </c>
      <c r="C107" s="270">
        <v>2320050</v>
      </c>
      <c r="D107" s="314" t="s">
        <v>554</v>
      </c>
      <c r="E107" s="269" t="s">
        <v>459</v>
      </c>
      <c r="F107" s="269">
        <v>168</v>
      </c>
      <c r="G107" s="269" t="s">
        <v>493</v>
      </c>
      <c r="H107" s="273">
        <v>20.2</v>
      </c>
      <c r="I107" s="269">
        <v>32425000000</v>
      </c>
      <c r="J107" s="269" t="s">
        <v>462</v>
      </c>
      <c r="K107" s="288">
        <v>1247393</v>
      </c>
      <c r="L107" s="275" t="s">
        <v>326</v>
      </c>
      <c r="M107" s="358" t="s">
        <v>549</v>
      </c>
      <c r="N107" s="269" t="s">
        <v>56</v>
      </c>
      <c r="O107" s="269" t="s">
        <v>463</v>
      </c>
    </row>
    <row r="108" spans="1:42" s="276" customFormat="1" ht="25.5">
      <c r="A108" s="268">
        <v>62</v>
      </c>
      <c r="B108" s="269" t="s">
        <v>53</v>
      </c>
      <c r="C108" s="270">
        <v>3190000</v>
      </c>
      <c r="D108" s="314" t="s">
        <v>555</v>
      </c>
      <c r="E108" s="269" t="s">
        <v>459</v>
      </c>
      <c r="F108" s="315">
        <v>796</v>
      </c>
      <c r="G108" s="269" t="s">
        <v>46</v>
      </c>
      <c r="H108" s="273">
        <f>36+27</f>
        <v>63</v>
      </c>
      <c r="I108" s="269">
        <v>32425000000</v>
      </c>
      <c r="J108" s="269" t="s">
        <v>462</v>
      </c>
      <c r="K108" s="288">
        <v>1220975.5</v>
      </c>
      <c r="L108" s="275" t="s">
        <v>534</v>
      </c>
      <c r="M108" s="347" t="s">
        <v>49</v>
      </c>
      <c r="N108" s="269" t="s">
        <v>56</v>
      </c>
      <c r="O108" s="269" t="s">
        <v>467</v>
      </c>
      <c r="P108" s="348"/>
      <c r="Q108" s="348"/>
      <c r="R108" s="348"/>
      <c r="S108" s="348"/>
      <c r="T108" s="348"/>
      <c r="U108" s="348"/>
      <c r="V108" s="348"/>
      <c r="W108" s="348"/>
      <c r="X108" s="348"/>
      <c r="Y108" s="348"/>
      <c r="Z108" s="348"/>
      <c r="AA108" s="348"/>
      <c r="AB108" s="348"/>
      <c r="AC108" s="348"/>
      <c r="AD108" s="348"/>
      <c r="AE108" s="348"/>
      <c r="AF108" s="348"/>
      <c r="AG108" s="348"/>
      <c r="AH108" s="348"/>
      <c r="AI108" s="348"/>
      <c r="AJ108" s="348"/>
      <c r="AK108" s="348"/>
      <c r="AL108" s="348"/>
      <c r="AM108" s="348"/>
      <c r="AN108" s="348"/>
      <c r="AO108" s="348"/>
      <c r="AP108" s="348"/>
    </row>
    <row r="109" spans="1:42" s="276" customFormat="1" ht="15">
      <c r="A109" s="268">
        <v>63</v>
      </c>
      <c r="B109" s="269" t="s">
        <v>53</v>
      </c>
      <c r="C109" s="270">
        <v>2320030</v>
      </c>
      <c r="D109" s="294" t="s">
        <v>556</v>
      </c>
      <c r="E109" s="269" t="s">
        <v>459</v>
      </c>
      <c r="F109" s="269">
        <v>166</v>
      </c>
      <c r="G109" s="349" t="s">
        <v>41</v>
      </c>
      <c r="H109" s="309">
        <v>161</v>
      </c>
      <c r="I109" s="269">
        <v>32425000000</v>
      </c>
      <c r="J109" s="269" t="s">
        <v>462</v>
      </c>
      <c r="K109" s="288">
        <v>36316</v>
      </c>
      <c r="L109" s="275" t="s">
        <v>551</v>
      </c>
      <c r="M109" s="269" t="s">
        <v>551</v>
      </c>
      <c r="N109" s="349" t="s">
        <v>56</v>
      </c>
      <c r="O109" s="315" t="s">
        <v>467</v>
      </c>
      <c r="P109" s="348"/>
      <c r="Q109" s="348"/>
      <c r="R109" s="348"/>
      <c r="S109" s="348"/>
      <c r="T109" s="348"/>
      <c r="U109" s="348"/>
      <c r="V109" s="348"/>
      <c r="W109" s="348"/>
      <c r="X109" s="348"/>
      <c r="Y109" s="348"/>
      <c r="Z109" s="348"/>
      <c r="AA109" s="348"/>
      <c r="AB109" s="348"/>
      <c r="AC109" s="348"/>
      <c r="AD109" s="348"/>
      <c r="AE109" s="348"/>
      <c r="AF109" s="348"/>
      <c r="AG109" s="348"/>
      <c r="AH109" s="348"/>
      <c r="AI109" s="348"/>
      <c r="AJ109" s="348"/>
      <c r="AK109" s="348"/>
      <c r="AL109" s="348"/>
      <c r="AM109" s="348"/>
      <c r="AN109" s="348"/>
      <c r="AO109" s="348"/>
      <c r="AP109" s="348"/>
    </row>
    <row r="110" spans="1:42" s="158" customFormat="1">
      <c r="A110" s="268">
        <v>64</v>
      </c>
      <c r="B110" s="269" t="s">
        <v>53</v>
      </c>
      <c r="C110" s="270">
        <v>3211023</v>
      </c>
      <c r="D110" s="294" t="s">
        <v>557</v>
      </c>
      <c r="E110" s="269" t="s">
        <v>459</v>
      </c>
      <c r="F110" s="349">
        <v>796</v>
      </c>
      <c r="G110" s="349" t="s">
        <v>46</v>
      </c>
      <c r="H110" s="309">
        <v>500</v>
      </c>
      <c r="I110" s="269">
        <v>32425000000</v>
      </c>
      <c r="J110" s="269" t="s">
        <v>462</v>
      </c>
      <c r="K110" s="288">
        <v>10410.379999999999</v>
      </c>
      <c r="L110" s="275" t="s">
        <v>551</v>
      </c>
      <c r="M110" s="275" t="s">
        <v>534</v>
      </c>
      <c r="N110" s="349" t="s">
        <v>56</v>
      </c>
      <c r="O110" s="315" t="s">
        <v>463</v>
      </c>
      <c r="P110" s="278"/>
      <c r="Q110" s="278"/>
      <c r="R110" s="278"/>
      <c r="S110" s="278"/>
      <c r="T110" s="278"/>
      <c r="U110" s="278"/>
      <c r="V110" s="278"/>
      <c r="W110" s="278"/>
      <c r="X110" s="278"/>
      <c r="Y110" s="278"/>
      <c r="Z110" s="278"/>
      <c r="AA110" s="278"/>
      <c r="AB110" s="278"/>
      <c r="AC110" s="278"/>
      <c r="AD110" s="278"/>
      <c r="AE110" s="278"/>
      <c r="AF110" s="278"/>
      <c r="AG110" s="278"/>
      <c r="AH110" s="278"/>
      <c r="AI110" s="278"/>
      <c r="AJ110" s="278"/>
      <c r="AK110" s="278"/>
      <c r="AL110" s="278"/>
      <c r="AM110" s="278"/>
      <c r="AN110" s="278"/>
      <c r="AO110" s="278"/>
      <c r="AP110" s="278"/>
    </row>
    <row r="111" spans="1:42" s="158" customFormat="1" ht="25.5">
      <c r="A111" s="268">
        <v>65</v>
      </c>
      <c r="B111" s="269" t="s">
        <v>53</v>
      </c>
      <c r="C111" s="270">
        <v>3312040</v>
      </c>
      <c r="D111" s="294" t="s">
        <v>558</v>
      </c>
      <c r="E111" s="269" t="s">
        <v>459</v>
      </c>
      <c r="F111" s="269">
        <v>796</v>
      </c>
      <c r="G111" s="269" t="s">
        <v>46</v>
      </c>
      <c r="H111" s="273">
        <v>62</v>
      </c>
      <c r="I111" s="269">
        <v>32425000000</v>
      </c>
      <c r="J111" s="269" t="s">
        <v>462</v>
      </c>
      <c r="K111" s="288">
        <v>44674</v>
      </c>
      <c r="L111" s="275" t="s">
        <v>551</v>
      </c>
      <c r="M111" s="315" t="s">
        <v>551</v>
      </c>
      <c r="N111" s="349" t="s">
        <v>56</v>
      </c>
      <c r="O111" s="315" t="s">
        <v>463</v>
      </c>
      <c r="P111" s="278"/>
      <c r="Q111" s="278"/>
      <c r="R111" s="278"/>
      <c r="S111" s="278"/>
      <c r="T111" s="278"/>
      <c r="U111" s="278"/>
      <c r="V111" s="278"/>
      <c r="W111" s="278"/>
      <c r="X111" s="278"/>
      <c r="Y111" s="278"/>
      <c r="Z111" s="278"/>
      <c r="AA111" s="278"/>
      <c r="AB111" s="278"/>
      <c r="AC111" s="278"/>
      <c r="AD111" s="278"/>
      <c r="AE111" s="278"/>
      <c r="AF111" s="278"/>
      <c r="AG111" s="278"/>
      <c r="AH111" s="278"/>
      <c r="AI111" s="278"/>
      <c r="AJ111" s="278"/>
      <c r="AK111" s="278"/>
      <c r="AL111" s="278"/>
      <c r="AM111" s="278"/>
      <c r="AN111" s="278"/>
      <c r="AO111" s="278"/>
      <c r="AP111" s="278"/>
    </row>
    <row r="112" spans="1:42" s="158" customFormat="1" ht="38.25">
      <c r="A112" s="268">
        <v>66</v>
      </c>
      <c r="B112" s="269" t="s">
        <v>53</v>
      </c>
      <c r="C112" s="270">
        <v>4530000</v>
      </c>
      <c r="D112" s="295" t="s">
        <v>559</v>
      </c>
      <c r="E112" s="269" t="s">
        <v>459</v>
      </c>
      <c r="F112" s="269">
        <v>796</v>
      </c>
      <c r="G112" s="269" t="s">
        <v>46</v>
      </c>
      <c r="H112" s="309">
        <v>4</v>
      </c>
      <c r="I112" s="269">
        <v>32425000000</v>
      </c>
      <c r="J112" s="269" t="s">
        <v>462</v>
      </c>
      <c r="K112" s="277">
        <v>2464000</v>
      </c>
      <c r="L112" s="275" t="s">
        <v>531</v>
      </c>
      <c r="M112" s="358" t="s">
        <v>560</v>
      </c>
      <c r="N112" s="349" t="s">
        <v>56</v>
      </c>
      <c r="O112" s="315" t="s">
        <v>467</v>
      </c>
      <c r="P112" s="278"/>
      <c r="Q112" s="278"/>
      <c r="R112" s="278"/>
      <c r="S112" s="278"/>
      <c r="T112" s="278"/>
      <c r="U112" s="278"/>
      <c r="V112" s="278"/>
      <c r="W112" s="278"/>
      <c r="X112" s="278"/>
      <c r="Y112" s="278"/>
      <c r="Z112" s="278"/>
      <c r="AA112" s="278"/>
      <c r="AB112" s="278"/>
      <c r="AC112" s="278"/>
      <c r="AD112" s="278"/>
      <c r="AE112" s="278"/>
      <c r="AF112" s="278"/>
      <c r="AG112" s="278"/>
      <c r="AH112" s="278"/>
      <c r="AI112" s="278"/>
      <c r="AJ112" s="278"/>
      <c r="AK112" s="278"/>
      <c r="AL112" s="278"/>
      <c r="AM112" s="278"/>
      <c r="AN112" s="278"/>
      <c r="AO112" s="278"/>
      <c r="AP112" s="278"/>
    </row>
    <row r="113" spans="1:42" s="276" customFormat="1" ht="15">
      <c r="A113" s="268">
        <v>67</v>
      </c>
      <c r="B113" s="269" t="s">
        <v>53</v>
      </c>
      <c r="C113" s="270">
        <v>3131000</v>
      </c>
      <c r="D113" s="314" t="s">
        <v>561</v>
      </c>
      <c r="E113" s="269" t="s">
        <v>459</v>
      </c>
      <c r="F113" s="315" t="s">
        <v>54</v>
      </c>
      <c r="G113" s="269" t="s">
        <v>42</v>
      </c>
      <c r="H113" s="273">
        <v>775</v>
      </c>
      <c r="I113" s="269">
        <v>32425000000</v>
      </c>
      <c r="J113" s="269" t="s">
        <v>462</v>
      </c>
      <c r="K113" s="288">
        <v>430156</v>
      </c>
      <c r="L113" s="275" t="s">
        <v>531</v>
      </c>
      <c r="M113" s="316" t="s">
        <v>551</v>
      </c>
      <c r="N113" s="269" t="s">
        <v>56</v>
      </c>
      <c r="O113" s="269" t="s">
        <v>467</v>
      </c>
      <c r="P113" s="348"/>
      <c r="Q113" s="348"/>
      <c r="R113" s="348"/>
      <c r="S113" s="348"/>
      <c r="T113" s="348"/>
      <c r="U113" s="348"/>
      <c r="V113" s="348"/>
      <c r="W113" s="348"/>
      <c r="X113" s="348"/>
      <c r="Y113" s="348"/>
      <c r="Z113" s="348"/>
      <c r="AA113" s="348"/>
      <c r="AB113" s="348"/>
      <c r="AC113" s="348"/>
      <c r="AD113" s="348"/>
      <c r="AE113" s="348"/>
      <c r="AF113" s="348"/>
      <c r="AG113" s="348"/>
      <c r="AH113" s="348"/>
      <c r="AI113" s="348"/>
      <c r="AJ113" s="348"/>
      <c r="AK113" s="348"/>
      <c r="AL113" s="348"/>
      <c r="AM113" s="348"/>
      <c r="AN113" s="348"/>
      <c r="AO113" s="348"/>
      <c r="AP113" s="348"/>
    </row>
    <row r="114" spans="1:42" s="276" customFormat="1" ht="30">
      <c r="A114" s="268">
        <v>68</v>
      </c>
      <c r="B114" s="269" t="s">
        <v>53</v>
      </c>
      <c r="C114" s="270">
        <v>3133030</v>
      </c>
      <c r="D114" s="294" t="s">
        <v>562</v>
      </c>
      <c r="E114" s="269" t="s">
        <v>459</v>
      </c>
      <c r="F114" s="269">
        <v>796</v>
      </c>
      <c r="G114" s="349" t="s">
        <v>46</v>
      </c>
      <c r="H114" s="309">
        <v>700</v>
      </c>
      <c r="I114" s="269">
        <v>32425000000</v>
      </c>
      <c r="J114" s="269" t="s">
        <v>462</v>
      </c>
      <c r="K114" s="288">
        <v>101150</v>
      </c>
      <c r="L114" s="275" t="s">
        <v>531</v>
      </c>
      <c r="M114" s="87" t="s">
        <v>532</v>
      </c>
      <c r="N114" s="349" t="s">
        <v>56</v>
      </c>
      <c r="O114" s="315" t="s">
        <v>467</v>
      </c>
      <c r="P114" s="348"/>
      <c r="Q114" s="348"/>
      <c r="R114" s="348"/>
      <c r="S114" s="348"/>
      <c r="T114" s="348"/>
      <c r="U114" s="348"/>
      <c r="V114" s="348"/>
      <c r="W114" s="348"/>
      <c r="X114" s="348"/>
      <c r="Y114" s="348"/>
      <c r="Z114" s="348"/>
      <c r="AA114" s="348"/>
      <c r="AB114" s="348"/>
      <c r="AC114" s="348"/>
      <c r="AD114" s="348"/>
      <c r="AE114" s="348"/>
      <c r="AF114" s="348"/>
      <c r="AG114" s="348"/>
      <c r="AH114" s="348"/>
      <c r="AI114" s="348"/>
      <c r="AJ114" s="348"/>
      <c r="AK114" s="348"/>
      <c r="AL114" s="348"/>
      <c r="AM114" s="348"/>
      <c r="AN114" s="348"/>
      <c r="AO114" s="348"/>
      <c r="AP114" s="348"/>
    </row>
    <row r="115" spans="1:42" s="158" customFormat="1" ht="25.5">
      <c r="A115" s="268">
        <v>69</v>
      </c>
      <c r="B115" s="269" t="s">
        <v>53</v>
      </c>
      <c r="C115" s="270">
        <v>2320050</v>
      </c>
      <c r="D115" s="294" t="s">
        <v>563</v>
      </c>
      <c r="E115" s="269" t="s">
        <v>459</v>
      </c>
      <c r="F115" s="269">
        <v>166</v>
      </c>
      <c r="G115" s="349" t="s">
        <v>41</v>
      </c>
      <c r="H115" s="309">
        <v>5345</v>
      </c>
      <c r="I115" s="269">
        <v>32425000000</v>
      </c>
      <c r="J115" s="269" t="s">
        <v>462</v>
      </c>
      <c r="K115" s="288">
        <v>136800</v>
      </c>
      <c r="L115" s="275" t="s">
        <v>531</v>
      </c>
      <c r="M115" s="315" t="s">
        <v>551</v>
      </c>
      <c r="N115" s="349" t="s">
        <v>56</v>
      </c>
      <c r="O115" s="315" t="s">
        <v>463</v>
      </c>
      <c r="P115" s="278"/>
      <c r="Q115" s="278"/>
      <c r="R115" s="278"/>
      <c r="S115" s="278"/>
      <c r="T115" s="278"/>
      <c r="U115" s="278"/>
      <c r="V115" s="278"/>
      <c r="W115" s="278"/>
      <c r="X115" s="278"/>
      <c r="Y115" s="278"/>
      <c r="Z115" s="278"/>
      <c r="AA115" s="278"/>
      <c r="AB115" s="278"/>
      <c r="AC115" s="278"/>
      <c r="AD115" s="278"/>
      <c r="AE115" s="278"/>
      <c r="AF115" s="278"/>
      <c r="AG115" s="278"/>
      <c r="AH115" s="278"/>
      <c r="AI115" s="278"/>
      <c r="AJ115" s="278"/>
      <c r="AK115" s="278"/>
      <c r="AL115" s="278"/>
      <c r="AM115" s="278"/>
      <c r="AN115" s="278"/>
      <c r="AO115" s="278"/>
      <c r="AP115" s="278"/>
    </row>
    <row r="116" spans="1:42" s="158" customFormat="1" ht="25.5">
      <c r="A116" s="268">
        <v>70</v>
      </c>
      <c r="B116" s="269" t="s">
        <v>53</v>
      </c>
      <c r="C116" s="270">
        <v>3131010</v>
      </c>
      <c r="D116" s="294" t="s">
        <v>564</v>
      </c>
      <c r="E116" s="269" t="s">
        <v>459</v>
      </c>
      <c r="F116" s="315" t="s">
        <v>54</v>
      </c>
      <c r="G116" s="349" t="s">
        <v>42</v>
      </c>
      <c r="H116" s="309">
        <v>2130</v>
      </c>
      <c r="I116" s="269">
        <v>32425000000</v>
      </c>
      <c r="J116" s="269" t="s">
        <v>462</v>
      </c>
      <c r="K116" s="288">
        <v>151400</v>
      </c>
      <c r="L116" s="275" t="s">
        <v>531</v>
      </c>
      <c r="M116" s="315" t="s">
        <v>551</v>
      </c>
      <c r="N116" s="349" t="s">
        <v>56</v>
      </c>
      <c r="O116" s="315" t="s">
        <v>467</v>
      </c>
      <c r="P116" s="278"/>
      <c r="Q116" s="278"/>
      <c r="R116" s="278"/>
      <c r="S116" s="278"/>
      <c r="T116" s="278"/>
      <c r="U116" s="278"/>
      <c r="V116" s="278"/>
      <c r="W116" s="278"/>
      <c r="X116" s="278"/>
      <c r="Y116" s="278"/>
      <c r="Z116" s="278"/>
      <c r="AA116" s="278"/>
      <c r="AB116" s="278"/>
      <c r="AC116" s="278"/>
      <c r="AD116" s="278"/>
      <c r="AE116" s="278"/>
      <c r="AF116" s="278"/>
      <c r="AG116" s="278"/>
      <c r="AH116" s="278"/>
      <c r="AI116" s="278"/>
      <c r="AJ116" s="278"/>
      <c r="AK116" s="278"/>
      <c r="AL116" s="278"/>
      <c r="AM116" s="278"/>
      <c r="AN116" s="278"/>
      <c r="AO116" s="278"/>
      <c r="AP116" s="278"/>
    </row>
    <row r="117" spans="1:42" s="102" customFormat="1">
      <c r="A117" s="268">
        <v>71</v>
      </c>
      <c r="B117" s="269" t="s">
        <v>53</v>
      </c>
      <c r="C117" s="270">
        <v>2695000</v>
      </c>
      <c r="D117" s="314" t="s">
        <v>565</v>
      </c>
      <c r="E117" s="269" t="s">
        <v>459</v>
      </c>
      <c r="F117" s="315" t="s">
        <v>566</v>
      </c>
      <c r="G117" s="269" t="s">
        <v>46</v>
      </c>
      <c r="H117" s="273">
        <v>71</v>
      </c>
      <c r="I117" s="269">
        <v>32425000000</v>
      </c>
      <c r="J117" s="269" t="s">
        <v>462</v>
      </c>
      <c r="K117" s="288">
        <f>169500+290600</f>
        <v>460100</v>
      </c>
      <c r="L117" s="275" t="s">
        <v>531</v>
      </c>
      <c r="M117" s="316" t="s">
        <v>551</v>
      </c>
      <c r="N117" s="269" t="s">
        <v>56</v>
      </c>
      <c r="O117" s="269" t="s">
        <v>467</v>
      </c>
      <c r="P117" s="360"/>
      <c r="Q117" s="360"/>
      <c r="R117" s="360"/>
      <c r="S117" s="360"/>
      <c r="T117" s="360"/>
      <c r="U117" s="360"/>
      <c r="V117" s="360"/>
      <c r="W117" s="360"/>
      <c r="X117" s="360"/>
      <c r="Y117" s="360"/>
      <c r="Z117" s="360"/>
      <c r="AA117" s="360"/>
      <c r="AB117" s="360"/>
      <c r="AC117" s="360"/>
      <c r="AD117" s="360"/>
      <c r="AE117" s="360"/>
      <c r="AF117" s="360"/>
      <c r="AG117" s="360"/>
      <c r="AH117" s="360"/>
      <c r="AI117" s="360"/>
      <c r="AJ117" s="360"/>
      <c r="AK117" s="360"/>
      <c r="AL117" s="360"/>
      <c r="AM117" s="360"/>
      <c r="AN117" s="360"/>
      <c r="AO117" s="360"/>
      <c r="AP117" s="360"/>
    </row>
    <row r="118" spans="1:42" s="160" customFormat="1">
      <c r="A118" s="268">
        <v>72</v>
      </c>
      <c r="B118" s="269" t="s">
        <v>53</v>
      </c>
      <c r="C118" s="270">
        <v>2320050</v>
      </c>
      <c r="D118" s="294" t="s">
        <v>567</v>
      </c>
      <c r="E118" s="269" t="s">
        <v>459</v>
      </c>
      <c r="F118" s="349">
        <v>112</v>
      </c>
      <c r="G118" s="349" t="s">
        <v>183</v>
      </c>
      <c r="H118" s="309">
        <v>45</v>
      </c>
      <c r="I118" s="269">
        <v>32425000000</v>
      </c>
      <c r="J118" s="269" t="s">
        <v>462</v>
      </c>
      <c r="K118" s="288">
        <v>12267</v>
      </c>
      <c r="L118" s="275" t="s">
        <v>534</v>
      </c>
      <c r="M118" s="315" t="s">
        <v>551</v>
      </c>
      <c r="N118" s="349" t="s">
        <v>56</v>
      </c>
      <c r="O118" s="315" t="s">
        <v>463</v>
      </c>
      <c r="P118" s="289"/>
      <c r="Q118" s="289"/>
      <c r="R118" s="289"/>
      <c r="S118" s="289"/>
      <c r="T118" s="289"/>
      <c r="U118" s="289"/>
      <c r="V118" s="289"/>
      <c r="W118" s="289"/>
      <c r="X118" s="289"/>
      <c r="Y118" s="289"/>
      <c r="Z118" s="289"/>
      <c r="AA118" s="289"/>
      <c r="AB118" s="289"/>
      <c r="AC118" s="289"/>
      <c r="AD118" s="289"/>
      <c r="AE118" s="289"/>
      <c r="AF118" s="289"/>
      <c r="AG118" s="289"/>
      <c r="AH118" s="289"/>
      <c r="AI118" s="289"/>
      <c r="AJ118" s="289"/>
      <c r="AK118" s="289"/>
      <c r="AL118" s="289"/>
      <c r="AM118" s="289"/>
      <c r="AN118" s="289"/>
      <c r="AO118" s="289"/>
      <c r="AP118" s="289"/>
    </row>
    <row r="119" spans="1:42" s="160" customFormat="1">
      <c r="A119" s="268">
        <v>73</v>
      </c>
      <c r="B119" s="269" t="s">
        <v>53</v>
      </c>
      <c r="C119" s="270">
        <v>3150000</v>
      </c>
      <c r="D119" s="294" t="s">
        <v>568</v>
      </c>
      <c r="E119" s="269" t="s">
        <v>459</v>
      </c>
      <c r="F119" s="315">
        <v>796</v>
      </c>
      <c r="G119" s="349" t="s">
        <v>46</v>
      </c>
      <c r="H119" s="309">
        <v>140</v>
      </c>
      <c r="I119" s="269">
        <v>32425000000</v>
      </c>
      <c r="J119" s="269" t="s">
        <v>462</v>
      </c>
      <c r="K119" s="288">
        <v>12856</v>
      </c>
      <c r="L119" s="275" t="s">
        <v>531</v>
      </c>
      <c r="M119" s="315" t="s">
        <v>551</v>
      </c>
      <c r="N119" s="349" t="s">
        <v>56</v>
      </c>
      <c r="O119" s="315" t="s">
        <v>463</v>
      </c>
      <c r="P119" s="289"/>
      <c r="Q119" s="289"/>
      <c r="R119" s="289"/>
      <c r="S119" s="289"/>
      <c r="T119" s="289"/>
      <c r="U119" s="289"/>
      <c r="V119" s="289"/>
      <c r="W119" s="289"/>
      <c r="X119" s="289"/>
      <c r="Y119" s="289"/>
      <c r="Z119" s="289"/>
      <c r="AA119" s="289"/>
      <c r="AB119" s="289"/>
      <c r="AC119" s="289"/>
      <c r="AD119" s="289"/>
      <c r="AE119" s="289"/>
      <c r="AF119" s="289"/>
      <c r="AG119" s="289"/>
      <c r="AH119" s="289"/>
      <c r="AI119" s="289"/>
      <c r="AJ119" s="289"/>
      <c r="AK119" s="289"/>
      <c r="AL119" s="289"/>
      <c r="AM119" s="289"/>
      <c r="AN119" s="289"/>
      <c r="AO119" s="289"/>
      <c r="AP119" s="289"/>
    </row>
    <row r="120" spans="1:42" s="160" customFormat="1">
      <c r="A120" s="268">
        <v>74</v>
      </c>
      <c r="B120" s="269" t="s">
        <v>53</v>
      </c>
      <c r="C120" s="270">
        <v>5143020</v>
      </c>
      <c r="D120" s="314" t="s">
        <v>569</v>
      </c>
      <c r="E120" s="269" t="s">
        <v>459</v>
      </c>
      <c r="F120" s="269">
        <v>166</v>
      </c>
      <c r="G120" s="269" t="s">
        <v>41</v>
      </c>
      <c r="H120" s="273">
        <f>50+1959</f>
        <v>2009</v>
      </c>
      <c r="I120" s="269">
        <v>32425000000</v>
      </c>
      <c r="J120" s="269" t="s">
        <v>462</v>
      </c>
      <c r="K120" s="288">
        <v>148590</v>
      </c>
      <c r="L120" s="275" t="s">
        <v>531</v>
      </c>
      <c r="M120" s="269" t="s">
        <v>551</v>
      </c>
      <c r="N120" s="269" t="s">
        <v>56</v>
      </c>
      <c r="O120" s="269" t="s">
        <v>463</v>
      </c>
    </row>
    <row r="121" spans="1:42" s="160" customFormat="1">
      <c r="A121" s="268">
        <v>75</v>
      </c>
      <c r="B121" s="269" t="s">
        <v>53</v>
      </c>
      <c r="C121" s="270">
        <v>3150030</v>
      </c>
      <c r="D121" s="294" t="s">
        <v>570</v>
      </c>
      <c r="E121" s="269" t="s">
        <v>459</v>
      </c>
      <c r="F121" s="269">
        <v>796</v>
      </c>
      <c r="G121" s="349" t="s">
        <v>46</v>
      </c>
      <c r="H121" s="309">
        <v>22</v>
      </c>
      <c r="I121" s="269">
        <v>32425000000</v>
      </c>
      <c r="J121" s="269" t="s">
        <v>462</v>
      </c>
      <c r="K121" s="288">
        <v>11148</v>
      </c>
      <c r="L121" s="275" t="s">
        <v>534</v>
      </c>
      <c r="M121" s="315" t="s">
        <v>551</v>
      </c>
      <c r="N121" s="349" t="s">
        <v>56</v>
      </c>
      <c r="O121" s="315" t="s">
        <v>463</v>
      </c>
    </row>
    <row r="122" spans="1:42" s="160" customFormat="1" ht="25.5">
      <c r="A122" s="268">
        <v>76</v>
      </c>
      <c r="B122" s="269" t="s">
        <v>53</v>
      </c>
      <c r="C122" s="270">
        <v>3190000</v>
      </c>
      <c r="D122" s="294" t="s">
        <v>571</v>
      </c>
      <c r="E122" s="269" t="s">
        <v>459</v>
      </c>
      <c r="F122" s="269">
        <v>796</v>
      </c>
      <c r="G122" s="349" t="s">
        <v>46</v>
      </c>
      <c r="H122" s="309">
        <v>1</v>
      </c>
      <c r="I122" s="349">
        <v>32425000000</v>
      </c>
      <c r="J122" s="269" t="s">
        <v>462</v>
      </c>
      <c r="K122" s="288">
        <v>47650</v>
      </c>
      <c r="L122" s="275" t="s">
        <v>534</v>
      </c>
      <c r="M122" s="349" t="s">
        <v>551</v>
      </c>
      <c r="N122" s="273" t="s">
        <v>56</v>
      </c>
      <c r="O122" s="273" t="s">
        <v>463</v>
      </c>
    </row>
    <row r="123" spans="1:42" s="160" customFormat="1">
      <c r="A123" s="268">
        <v>77</v>
      </c>
      <c r="B123" s="269" t="s">
        <v>53</v>
      </c>
      <c r="C123" s="270">
        <v>3190330</v>
      </c>
      <c r="D123" s="314" t="s">
        <v>572</v>
      </c>
      <c r="E123" s="269" t="s">
        <v>459</v>
      </c>
      <c r="F123" s="269" t="s">
        <v>54</v>
      </c>
      <c r="G123" s="269" t="s">
        <v>42</v>
      </c>
      <c r="H123" s="273">
        <v>78</v>
      </c>
      <c r="I123" s="269">
        <v>32425000000</v>
      </c>
      <c r="J123" s="269" t="s">
        <v>462</v>
      </c>
      <c r="K123" s="288">
        <v>10300</v>
      </c>
      <c r="L123" s="275" t="s">
        <v>531</v>
      </c>
      <c r="M123" s="349" t="s">
        <v>551</v>
      </c>
      <c r="N123" s="269" t="s">
        <v>56</v>
      </c>
      <c r="O123" s="269" t="s">
        <v>467</v>
      </c>
    </row>
    <row r="124" spans="1:42" s="160" customFormat="1" ht="25.5">
      <c r="A124" s="268">
        <v>78</v>
      </c>
      <c r="B124" s="269" t="s">
        <v>53</v>
      </c>
      <c r="C124" s="270">
        <v>3190000</v>
      </c>
      <c r="D124" s="294" t="s">
        <v>573</v>
      </c>
      <c r="E124" s="269" t="s">
        <v>459</v>
      </c>
      <c r="F124" s="269">
        <v>796</v>
      </c>
      <c r="G124" s="349" t="s">
        <v>46</v>
      </c>
      <c r="H124" s="309">
        <v>315</v>
      </c>
      <c r="I124" s="269">
        <v>32425000000</v>
      </c>
      <c r="J124" s="269" t="s">
        <v>462</v>
      </c>
      <c r="K124" s="288">
        <v>196500</v>
      </c>
      <c r="L124" s="275" t="s">
        <v>574</v>
      </c>
      <c r="M124" s="349" t="s">
        <v>551</v>
      </c>
      <c r="N124" s="349" t="s">
        <v>56</v>
      </c>
      <c r="O124" s="315" t="s">
        <v>463</v>
      </c>
    </row>
    <row r="125" spans="1:42" s="160" customFormat="1" ht="38.25">
      <c r="A125" s="361">
        <v>79</v>
      </c>
      <c r="B125" s="297" t="s">
        <v>53</v>
      </c>
      <c r="C125" s="298">
        <v>4530000</v>
      </c>
      <c r="D125" s="299" t="s">
        <v>575</v>
      </c>
      <c r="E125" s="362" t="s">
        <v>125</v>
      </c>
      <c r="F125" s="297">
        <v>796</v>
      </c>
      <c r="G125" s="297" t="s">
        <v>46</v>
      </c>
      <c r="H125" s="363">
        <v>30</v>
      </c>
      <c r="I125" s="297">
        <v>32425000000</v>
      </c>
      <c r="J125" s="297" t="s">
        <v>462</v>
      </c>
      <c r="K125" s="364">
        <v>13320000</v>
      </c>
      <c r="L125" s="301" t="s">
        <v>531</v>
      </c>
      <c r="M125" s="365" t="s">
        <v>576</v>
      </c>
      <c r="N125" s="366" t="s">
        <v>56</v>
      </c>
      <c r="O125" s="315" t="s">
        <v>467</v>
      </c>
    </row>
    <row r="126" spans="1:42" s="375" customFormat="1" ht="51">
      <c r="A126" s="268">
        <v>80</v>
      </c>
      <c r="B126" s="269" t="s">
        <v>53</v>
      </c>
      <c r="C126" s="270">
        <v>4530000</v>
      </c>
      <c r="D126" s="359" t="s">
        <v>577</v>
      </c>
      <c r="E126" s="269" t="s">
        <v>459</v>
      </c>
      <c r="F126" s="349">
        <v>796</v>
      </c>
      <c r="G126" s="269" t="s">
        <v>46</v>
      </c>
      <c r="H126" s="309">
        <v>1</v>
      </c>
      <c r="I126" s="269">
        <v>32425000000</v>
      </c>
      <c r="J126" s="269" t="s">
        <v>462</v>
      </c>
      <c r="K126" s="277">
        <v>798305.08</v>
      </c>
      <c r="L126" s="367" t="s">
        <v>534</v>
      </c>
      <c r="M126" s="368" t="s">
        <v>578</v>
      </c>
      <c r="N126" s="349" t="s">
        <v>56</v>
      </c>
      <c r="O126" s="315" t="s">
        <v>467</v>
      </c>
      <c r="P126" s="369"/>
      <c r="Q126" s="370"/>
      <c r="R126" s="371"/>
      <c r="S126" s="372"/>
      <c r="T126" s="372"/>
      <c r="U126" s="373"/>
      <c r="V126" s="370"/>
      <c r="W126" s="373"/>
      <c r="X126" s="373"/>
      <c r="Y126" s="374"/>
      <c r="Z126" s="371"/>
    </row>
    <row r="127" spans="1:42" s="160" customFormat="1" ht="30">
      <c r="A127" s="376">
        <v>81</v>
      </c>
      <c r="B127" s="377" t="s">
        <v>53</v>
      </c>
      <c r="C127" s="378">
        <v>3190000</v>
      </c>
      <c r="D127" s="379" t="s">
        <v>579</v>
      </c>
      <c r="E127" s="380" t="s">
        <v>125</v>
      </c>
      <c r="F127" s="377">
        <v>796</v>
      </c>
      <c r="G127" s="381" t="s">
        <v>46</v>
      </c>
      <c r="H127" s="382">
        <v>298</v>
      </c>
      <c r="I127" s="377">
        <v>32425000000</v>
      </c>
      <c r="J127" s="377" t="s">
        <v>462</v>
      </c>
      <c r="K127" s="383">
        <v>15600</v>
      </c>
      <c r="L127" s="384" t="s">
        <v>531</v>
      </c>
      <c r="M127" s="385" t="s">
        <v>532</v>
      </c>
      <c r="N127" s="381" t="s">
        <v>56</v>
      </c>
      <c r="O127" s="315" t="s">
        <v>463</v>
      </c>
    </row>
    <row r="128" spans="1:42" s="160" customFormat="1" ht="30">
      <c r="A128" s="268">
        <v>82</v>
      </c>
      <c r="B128" s="269" t="s">
        <v>53</v>
      </c>
      <c r="C128" s="270">
        <v>3190000</v>
      </c>
      <c r="D128" s="294" t="s">
        <v>580</v>
      </c>
      <c r="E128" s="334" t="s">
        <v>125</v>
      </c>
      <c r="F128" s="269">
        <v>796</v>
      </c>
      <c r="G128" s="349" t="s">
        <v>46</v>
      </c>
      <c r="H128" s="309">
        <v>43</v>
      </c>
      <c r="I128" s="269">
        <v>32425000000</v>
      </c>
      <c r="J128" s="269" t="s">
        <v>462</v>
      </c>
      <c r="K128" s="288">
        <v>3900</v>
      </c>
      <c r="L128" s="275" t="s">
        <v>531</v>
      </c>
      <c r="M128" s="87" t="s">
        <v>532</v>
      </c>
      <c r="N128" s="349" t="s">
        <v>56</v>
      </c>
      <c r="O128" s="315" t="s">
        <v>463</v>
      </c>
    </row>
    <row r="129" spans="1:27" s="160" customFormat="1" ht="30">
      <c r="A129" s="268">
        <v>83</v>
      </c>
      <c r="B129" s="269" t="s">
        <v>53</v>
      </c>
      <c r="C129" s="270">
        <v>3190000</v>
      </c>
      <c r="D129" s="294" t="s">
        <v>581</v>
      </c>
      <c r="E129" s="334" t="s">
        <v>125</v>
      </c>
      <c r="F129" s="269">
        <v>796</v>
      </c>
      <c r="G129" s="349" t="s">
        <v>46</v>
      </c>
      <c r="H129" s="309">
        <v>8</v>
      </c>
      <c r="I129" s="269">
        <v>32425000000</v>
      </c>
      <c r="J129" s="269" t="s">
        <v>462</v>
      </c>
      <c r="K129" s="288">
        <v>20500</v>
      </c>
      <c r="L129" s="275" t="s">
        <v>531</v>
      </c>
      <c r="M129" s="87" t="s">
        <v>532</v>
      </c>
      <c r="N129" s="349" t="s">
        <v>56</v>
      </c>
      <c r="O129" s="315" t="s">
        <v>463</v>
      </c>
    </row>
    <row r="130" spans="1:27" s="160" customFormat="1" ht="30">
      <c r="A130" s="268">
        <v>84</v>
      </c>
      <c r="B130" s="269" t="s">
        <v>53</v>
      </c>
      <c r="C130" s="270">
        <v>3190000</v>
      </c>
      <c r="D130" s="294" t="s">
        <v>582</v>
      </c>
      <c r="E130" s="334" t="s">
        <v>125</v>
      </c>
      <c r="F130" s="269">
        <v>796</v>
      </c>
      <c r="G130" s="349" t="s">
        <v>46</v>
      </c>
      <c r="H130" s="309">
        <v>23.4</v>
      </c>
      <c r="I130" s="269">
        <v>32425000000</v>
      </c>
      <c r="J130" s="269" t="s">
        <v>462</v>
      </c>
      <c r="K130" s="288">
        <v>2600</v>
      </c>
      <c r="L130" s="275" t="s">
        <v>531</v>
      </c>
      <c r="M130" s="87" t="s">
        <v>532</v>
      </c>
      <c r="N130" s="349" t="s">
        <v>56</v>
      </c>
      <c r="O130" s="315" t="s">
        <v>463</v>
      </c>
    </row>
    <row r="131" spans="1:27" s="160" customFormat="1" ht="30">
      <c r="A131" s="268">
        <v>85</v>
      </c>
      <c r="B131" s="269" t="s">
        <v>53</v>
      </c>
      <c r="C131" s="270">
        <v>3190000</v>
      </c>
      <c r="D131" s="314" t="s">
        <v>583</v>
      </c>
      <c r="E131" s="334" t="s">
        <v>125</v>
      </c>
      <c r="F131" s="269">
        <v>796</v>
      </c>
      <c r="G131" s="269" t="s">
        <v>46</v>
      </c>
      <c r="H131" s="273">
        <v>40</v>
      </c>
      <c r="I131" s="269">
        <v>32425000000</v>
      </c>
      <c r="J131" s="269" t="s">
        <v>462</v>
      </c>
      <c r="K131" s="288">
        <v>9400</v>
      </c>
      <c r="L131" s="275" t="s">
        <v>531</v>
      </c>
      <c r="M131" s="87" t="s">
        <v>532</v>
      </c>
      <c r="N131" s="269" t="s">
        <v>56</v>
      </c>
      <c r="O131" s="269" t="s">
        <v>467</v>
      </c>
    </row>
    <row r="132" spans="1:27" s="160" customFormat="1" ht="30">
      <c r="A132" s="268">
        <v>86</v>
      </c>
      <c r="B132" s="269" t="s">
        <v>53</v>
      </c>
      <c r="C132" s="270">
        <v>2716000</v>
      </c>
      <c r="D132" s="294" t="s">
        <v>584</v>
      </c>
      <c r="E132" s="334" t="s">
        <v>125</v>
      </c>
      <c r="F132" s="269">
        <v>796</v>
      </c>
      <c r="G132" s="349" t="s">
        <v>46</v>
      </c>
      <c r="H132" s="309">
        <v>12</v>
      </c>
      <c r="I132" s="269">
        <v>32425000000</v>
      </c>
      <c r="J132" s="269" t="s">
        <v>462</v>
      </c>
      <c r="K132" s="288">
        <v>15900</v>
      </c>
      <c r="L132" s="275" t="s">
        <v>531</v>
      </c>
      <c r="M132" s="87" t="s">
        <v>532</v>
      </c>
      <c r="N132" s="349" t="s">
        <v>56</v>
      </c>
      <c r="O132" s="315" t="s">
        <v>463</v>
      </c>
    </row>
    <row r="133" spans="1:27" s="160" customFormat="1" ht="30">
      <c r="A133" s="268">
        <v>87</v>
      </c>
      <c r="B133" s="269" t="s">
        <v>53</v>
      </c>
      <c r="C133" s="270">
        <v>3190000</v>
      </c>
      <c r="D133" s="314" t="s">
        <v>585</v>
      </c>
      <c r="E133" s="334" t="s">
        <v>125</v>
      </c>
      <c r="F133" s="269">
        <v>796</v>
      </c>
      <c r="G133" s="269" t="s">
        <v>46</v>
      </c>
      <c r="H133" s="273">
        <v>90</v>
      </c>
      <c r="I133" s="269">
        <v>32425000000</v>
      </c>
      <c r="J133" s="269" t="s">
        <v>462</v>
      </c>
      <c r="K133" s="288">
        <v>120620</v>
      </c>
      <c r="L133" s="87">
        <v>41395</v>
      </c>
      <c r="M133" s="87" t="s">
        <v>586</v>
      </c>
      <c r="N133" s="269" t="s">
        <v>56</v>
      </c>
      <c r="O133" s="269" t="s">
        <v>467</v>
      </c>
    </row>
    <row r="134" spans="1:27" s="160" customFormat="1" ht="25.5">
      <c r="A134" s="268">
        <v>88</v>
      </c>
      <c r="B134" s="269" t="s">
        <v>53</v>
      </c>
      <c r="C134" s="270">
        <v>3190000</v>
      </c>
      <c r="D134" s="314" t="s">
        <v>587</v>
      </c>
      <c r="E134" s="334" t="s">
        <v>125</v>
      </c>
      <c r="F134" s="269">
        <v>797</v>
      </c>
      <c r="G134" s="269" t="s">
        <v>46</v>
      </c>
      <c r="H134" s="273">
        <v>4</v>
      </c>
      <c r="I134" s="349">
        <v>32425000000</v>
      </c>
      <c r="J134" s="269" t="s">
        <v>462</v>
      </c>
      <c r="K134" s="288">
        <v>7800</v>
      </c>
      <c r="L134" s="275" t="s">
        <v>534</v>
      </c>
      <c r="M134" s="347" t="s">
        <v>588</v>
      </c>
      <c r="N134" s="269" t="s">
        <v>56</v>
      </c>
      <c r="O134" s="269" t="s">
        <v>467</v>
      </c>
    </row>
    <row r="135" spans="1:27" s="160" customFormat="1" ht="25.5">
      <c r="A135" s="268">
        <v>89</v>
      </c>
      <c r="B135" s="269" t="s">
        <v>53</v>
      </c>
      <c r="C135" s="270">
        <v>5030090</v>
      </c>
      <c r="D135" s="314" t="s">
        <v>589</v>
      </c>
      <c r="E135" s="334" t="s">
        <v>125</v>
      </c>
      <c r="F135" s="269">
        <v>796</v>
      </c>
      <c r="G135" s="269" t="s">
        <v>46</v>
      </c>
      <c r="H135" s="309">
        <v>703</v>
      </c>
      <c r="I135" s="349">
        <v>32425000000</v>
      </c>
      <c r="J135" s="269" t="s">
        <v>462</v>
      </c>
      <c r="K135" s="288">
        <v>1535500</v>
      </c>
      <c r="L135" s="87">
        <v>41395</v>
      </c>
      <c r="M135" s="347" t="s">
        <v>588</v>
      </c>
      <c r="N135" s="269" t="s">
        <v>56</v>
      </c>
      <c r="O135" s="269" t="s">
        <v>467</v>
      </c>
    </row>
    <row r="136" spans="1:27" s="160" customFormat="1" ht="25.5">
      <c r="A136" s="268">
        <v>90</v>
      </c>
      <c r="B136" s="269" t="s">
        <v>53</v>
      </c>
      <c r="C136" s="270">
        <v>3150000</v>
      </c>
      <c r="D136" s="314" t="s">
        <v>590</v>
      </c>
      <c r="E136" s="334" t="s">
        <v>125</v>
      </c>
      <c r="F136" s="269">
        <v>796</v>
      </c>
      <c r="G136" s="269" t="s">
        <v>46</v>
      </c>
      <c r="H136" s="273">
        <v>130</v>
      </c>
      <c r="I136" s="269">
        <v>32425000000</v>
      </c>
      <c r="J136" s="269" t="s">
        <v>462</v>
      </c>
      <c r="K136" s="288">
        <v>10500</v>
      </c>
      <c r="L136" s="87">
        <v>41395</v>
      </c>
      <c r="M136" s="347" t="s">
        <v>588</v>
      </c>
      <c r="N136" s="269" t="s">
        <v>56</v>
      </c>
      <c r="O136" s="269" t="s">
        <v>463</v>
      </c>
    </row>
    <row r="137" spans="1:27" s="160" customFormat="1" ht="25.5">
      <c r="A137" s="268">
        <v>91</v>
      </c>
      <c r="B137" s="269" t="s">
        <v>53</v>
      </c>
      <c r="C137" s="270">
        <v>3312040</v>
      </c>
      <c r="D137" s="294" t="s">
        <v>591</v>
      </c>
      <c r="E137" s="334" t="s">
        <v>125</v>
      </c>
      <c r="F137" s="269">
        <v>796</v>
      </c>
      <c r="G137" s="269" t="s">
        <v>46</v>
      </c>
      <c r="H137" s="273">
        <v>31</v>
      </c>
      <c r="I137" s="269">
        <v>32425000000</v>
      </c>
      <c r="J137" s="269" t="s">
        <v>462</v>
      </c>
      <c r="K137" s="288">
        <v>22337</v>
      </c>
      <c r="L137" s="87">
        <v>41395</v>
      </c>
      <c r="M137" s="347" t="s">
        <v>588</v>
      </c>
      <c r="N137" s="269" t="s">
        <v>56</v>
      </c>
      <c r="O137" s="269" t="s">
        <v>463</v>
      </c>
    </row>
    <row r="138" spans="1:27" s="102" customFormat="1" ht="25.5">
      <c r="A138" s="268">
        <v>92</v>
      </c>
      <c r="B138" s="269" t="s">
        <v>53</v>
      </c>
      <c r="C138" s="270">
        <v>3116030</v>
      </c>
      <c r="D138" s="314" t="s">
        <v>502</v>
      </c>
      <c r="E138" s="269" t="s">
        <v>459</v>
      </c>
      <c r="F138" s="269">
        <v>796</v>
      </c>
      <c r="G138" s="269" t="s">
        <v>46</v>
      </c>
      <c r="H138" s="273">
        <v>385</v>
      </c>
      <c r="I138" s="269">
        <v>32425000000</v>
      </c>
      <c r="J138" s="269" t="s">
        <v>462</v>
      </c>
      <c r="K138" s="288">
        <v>88030</v>
      </c>
      <c r="L138" s="275" t="s">
        <v>480</v>
      </c>
      <c r="M138" s="269" t="s">
        <v>501</v>
      </c>
      <c r="N138" s="269" t="s">
        <v>56</v>
      </c>
      <c r="O138" s="269" t="s">
        <v>467</v>
      </c>
    </row>
    <row r="139" spans="1:27" s="394" customFormat="1" ht="38.25">
      <c r="A139" s="268">
        <v>93</v>
      </c>
      <c r="B139" s="269" t="s">
        <v>53</v>
      </c>
      <c r="C139" s="270">
        <v>4530000</v>
      </c>
      <c r="D139" s="386" t="s">
        <v>592</v>
      </c>
      <c r="E139" s="269" t="s">
        <v>459</v>
      </c>
      <c r="F139" s="269">
        <v>796</v>
      </c>
      <c r="G139" s="269" t="s">
        <v>46</v>
      </c>
      <c r="H139" s="309">
        <v>10</v>
      </c>
      <c r="I139" s="269">
        <v>32425000000</v>
      </c>
      <c r="J139" s="269" t="s">
        <v>462</v>
      </c>
      <c r="K139" s="387">
        <v>5086000</v>
      </c>
      <c r="L139" s="269" t="s">
        <v>335</v>
      </c>
      <c r="M139" s="388" t="s">
        <v>593</v>
      </c>
      <c r="N139" s="349" t="s">
        <v>56</v>
      </c>
      <c r="O139" s="315" t="s">
        <v>467</v>
      </c>
      <c r="P139" s="369"/>
      <c r="Q139" s="389"/>
      <c r="R139" s="390"/>
      <c r="S139" s="391"/>
      <c r="T139" s="391"/>
      <c r="U139" s="373"/>
      <c r="V139" s="392"/>
      <c r="W139" s="392"/>
      <c r="X139" s="392"/>
      <c r="Y139" s="393"/>
      <c r="Z139" s="392"/>
      <c r="AA139" s="392"/>
    </row>
    <row r="140" spans="1:27" s="160" customFormat="1" ht="15">
      <c r="A140" s="279"/>
      <c r="B140" s="280"/>
      <c r="C140" s="281"/>
      <c r="D140" s="319"/>
      <c r="E140" s="395"/>
      <c r="F140" s="280"/>
      <c r="G140" s="320"/>
      <c r="H140" s="321"/>
      <c r="I140" s="280"/>
      <c r="J140" s="280"/>
      <c r="K140" s="283">
        <f>SUM(K103:K139)</f>
        <v>28893927.959999997</v>
      </c>
      <c r="L140" s="396"/>
      <c r="M140" s="397"/>
      <c r="N140" s="320"/>
      <c r="O140" s="355"/>
    </row>
    <row r="141" spans="1:27" ht="15.75">
      <c r="A141" s="323"/>
      <c r="B141" s="324"/>
      <c r="C141" s="325"/>
      <c r="D141" s="324" t="s">
        <v>457</v>
      </c>
      <c r="E141" s="324"/>
      <c r="F141" s="324"/>
      <c r="G141" s="324"/>
      <c r="H141" s="324"/>
      <c r="I141" s="324"/>
      <c r="J141" s="324"/>
      <c r="K141" s="326"/>
      <c r="L141" s="327"/>
      <c r="M141" s="324"/>
      <c r="N141" s="324"/>
      <c r="O141" s="328"/>
      <c r="P141" s="5"/>
    </row>
    <row r="142" spans="1:27" s="102" customFormat="1" ht="25.5">
      <c r="A142" s="330">
        <v>94</v>
      </c>
      <c r="B142" s="269" t="s">
        <v>53</v>
      </c>
      <c r="C142" s="270">
        <v>4521010</v>
      </c>
      <c r="D142" s="271" t="s">
        <v>594</v>
      </c>
      <c r="E142" s="269" t="s">
        <v>459</v>
      </c>
      <c r="F142" s="269">
        <v>839</v>
      </c>
      <c r="G142" s="272" t="s">
        <v>460</v>
      </c>
      <c r="H142" s="273">
        <v>1</v>
      </c>
      <c r="I142" s="269" t="s">
        <v>461</v>
      </c>
      <c r="J142" s="269" t="s">
        <v>462</v>
      </c>
      <c r="K142" s="274">
        <v>141000</v>
      </c>
      <c r="L142" s="275" t="s">
        <v>297</v>
      </c>
      <c r="M142" s="269" t="s">
        <v>145</v>
      </c>
      <c r="N142" s="269" t="s">
        <v>56</v>
      </c>
      <c r="O142" s="269" t="s">
        <v>467</v>
      </c>
    </row>
    <row r="143" spans="1:27" s="102" customFormat="1" ht="25.5">
      <c r="A143" s="330">
        <v>95</v>
      </c>
      <c r="B143" s="269" t="s">
        <v>53</v>
      </c>
      <c r="C143" s="270">
        <v>4530010</v>
      </c>
      <c r="D143" s="295" t="s">
        <v>595</v>
      </c>
      <c r="E143" s="269" t="s">
        <v>459</v>
      </c>
      <c r="F143" s="269">
        <v>839</v>
      </c>
      <c r="G143" s="272" t="s">
        <v>460</v>
      </c>
      <c r="H143" s="273">
        <v>1</v>
      </c>
      <c r="I143" s="269" t="s">
        <v>461</v>
      </c>
      <c r="J143" s="269" t="s">
        <v>462</v>
      </c>
      <c r="K143" s="274">
        <v>4261000</v>
      </c>
      <c r="L143" s="275" t="s">
        <v>297</v>
      </c>
      <c r="M143" s="269" t="s">
        <v>145</v>
      </c>
      <c r="N143" s="269" t="s">
        <v>56</v>
      </c>
      <c r="O143" s="269" t="s">
        <v>467</v>
      </c>
    </row>
    <row r="144" spans="1:27" s="102" customFormat="1" ht="25.5">
      <c r="A144" s="330">
        <v>96</v>
      </c>
      <c r="B144" s="269" t="s">
        <v>53</v>
      </c>
      <c r="C144" s="270">
        <v>4530010</v>
      </c>
      <c r="D144" s="295" t="s">
        <v>596</v>
      </c>
      <c r="E144" s="269" t="s">
        <v>459</v>
      </c>
      <c r="F144" s="269">
        <v>839</v>
      </c>
      <c r="G144" s="272" t="s">
        <v>460</v>
      </c>
      <c r="H144" s="273">
        <v>1</v>
      </c>
      <c r="I144" s="269" t="s">
        <v>461</v>
      </c>
      <c r="J144" s="269" t="s">
        <v>462</v>
      </c>
      <c r="K144" s="274">
        <v>870000</v>
      </c>
      <c r="L144" s="275" t="s">
        <v>326</v>
      </c>
      <c r="M144" s="269" t="s">
        <v>145</v>
      </c>
      <c r="N144" s="269" t="s">
        <v>56</v>
      </c>
      <c r="O144" s="269" t="s">
        <v>467</v>
      </c>
    </row>
    <row r="145" spans="1:16" s="102" customFormat="1" ht="25.5">
      <c r="A145" s="330">
        <v>97</v>
      </c>
      <c r="B145" s="269" t="s">
        <v>53</v>
      </c>
      <c r="C145" s="270">
        <v>4530010</v>
      </c>
      <c r="D145" s="314" t="s">
        <v>597</v>
      </c>
      <c r="E145" s="269" t="s">
        <v>459</v>
      </c>
      <c r="F145" s="269">
        <v>839</v>
      </c>
      <c r="G145" s="272" t="s">
        <v>460</v>
      </c>
      <c r="H145" s="273">
        <v>1</v>
      </c>
      <c r="I145" s="269" t="s">
        <v>461</v>
      </c>
      <c r="J145" s="269" t="s">
        <v>462</v>
      </c>
      <c r="K145" s="274">
        <v>794000</v>
      </c>
      <c r="L145" s="275" t="s">
        <v>297</v>
      </c>
      <c r="M145" s="269" t="s">
        <v>145</v>
      </c>
      <c r="N145" s="269" t="s">
        <v>56</v>
      </c>
      <c r="O145" s="269" t="s">
        <v>467</v>
      </c>
    </row>
    <row r="146" spans="1:16" s="102" customFormat="1" ht="38.25">
      <c r="A146" s="330">
        <v>98</v>
      </c>
      <c r="B146" s="269" t="s">
        <v>53</v>
      </c>
      <c r="C146" s="270">
        <v>4530010</v>
      </c>
      <c r="D146" s="314" t="s">
        <v>598</v>
      </c>
      <c r="E146" s="269" t="s">
        <v>459</v>
      </c>
      <c r="F146" s="269">
        <v>839</v>
      </c>
      <c r="G146" s="272" t="s">
        <v>460</v>
      </c>
      <c r="H146" s="273">
        <v>1</v>
      </c>
      <c r="I146" s="269" t="s">
        <v>461</v>
      </c>
      <c r="J146" s="269" t="s">
        <v>462</v>
      </c>
      <c r="K146" s="274">
        <v>718000</v>
      </c>
      <c r="L146" s="275" t="s">
        <v>297</v>
      </c>
      <c r="M146" s="269" t="s">
        <v>145</v>
      </c>
      <c r="N146" s="269" t="s">
        <v>56</v>
      </c>
      <c r="O146" s="269" t="s">
        <v>467</v>
      </c>
    </row>
    <row r="147" spans="1:16" s="102" customFormat="1" ht="51">
      <c r="A147" s="330">
        <v>99</v>
      </c>
      <c r="B147" s="269" t="s">
        <v>53</v>
      </c>
      <c r="C147" s="270">
        <v>4530010</v>
      </c>
      <c r="D147" s="314" t="s">
        <v>599</v>
      </c>
      <c r="E147" s="269" t="s">
        <v>459</v>
      </c>
      <c r="F147" s="269">
        <v>839</v>
      </c>
      <c r="G147" s="272" t="s">
        <v>460</v>
      </c>
      <c r="H147" s="273">
        <v>1</v>
      </c>
      <c r="I147" s="269" t="s">
        <v>461</v>
      </c>
      <c r="J147" s="269" t="s">
        <v>462</v>
      </c>
      <c r="K147" s="274">
        <v>662000</v>
      </c>
      <c r="L147" s="275" t="s">
        <v>297</v>
      </c>
      <c r="M147" s="269" t="s">
        <v>145</v>
      </c>
      <c r="N147" s="269" t="s">
        <v>56</v>
      </c>
      <c r="O147" s="269" t="s">
        <v>467</v>
      </c>
    </row>
    <row r="148" spans="1:16" s="102" customFormat="1" ht="25.5">
      <c r="A148" s="330">
        <v>100</v>
      </c>
      <c r="B148" s="269" t="s">
        <v>53</v>
      </c>
      <c r="C148" s="270">
        <v>2924694</v>
      </c>
      <c r="D148" s="314" t="s">
        <v>600</v>
      </c>
      <c r="E148" s="269" t="s">
        <v>459</v>
      </c>
      <c r="F148" s="269">
        <v>796</v>
      </c>
      <c r="G148" s="273" t="s">
        <v>465</v>
      </c>
      <c r="H148" s="273">
        <v>1</v>
      </c>
      <c r="I148" s="269" t="s">
        <v>461</v>
      </c>
      <c r="J148" s="269" t="s">
        <v>462</v>
      </c>
      <c r="K148" s="274">
        <v>930000</v>
      </c>
      <c r="L148" s="275" t="s">
        <v>326</v>
      </c>
      <c r="M148" s="269" t="s">
        <v>145</v>
      </c>
      <c r="N148" s="269" t="s">
        <v>56</v>
      </c>
      <c r="O148" s="269" t="s">
        <v>467</v>
      </c>
    </row>
    <row r="149" spans="1:16" s="102" customFormat="1" ht="38.25">
      <c r="A149" s="330">
        <v>101</v>
      </c>
      <c r="B149" s="269" t="s">
        <v>116</v>
      </c>
      <c r="C149" s="270">
        <v>7210000</v>
      </c>
      <c r="D149" s="398" t="s">
        <v>601</v>
      </c>
      <c r="E149" s="269" t="s">
        <v>459</v>
      </c>
      <c r="F149" s="269">
        <v>796</v>
      </c>
      <c r="G149" s="272" t="s">
        <v>460</v>
      </c>
      <c r="H149" s="273">
        <v>1</v>
      </c>
      <c r="I149" s="269" t="s">
        <v>461</v>
      </c>
      <c r="J149" s="269" t="s">
        <v>462</v>
      </c>
      <c r="K149" s="277">
        <v>143037</v>
      </c>
      <c r="L149" s="275" t="s">
        <v>326</v>
      </c>
      <c r="M149" s="269" t="s">
        <v>145</v>
      </c>
      <c r="N149" s="269" t="s">
        <v>56</v>
      </c>
      <c r="O149" s="269" t="s">
        <v>467</v>
      </c>
    </row>
    <row r="150" spans="1:16" s="102" customFormat="1" ht="51">
      <c r="A150" s="330">
        <v>102</v>
      </c>
      <c r="B150" s="269" t="s">
        <v>602</v>
      </c>
      <c r="C150" s="270">
        <v>7210000</v>
      </c>
      <c r="D150" s="398" t="s">
        <v>603</v>
      </c>
      <c r="E150" s="269" t="s">
        <v>459</v>
      </c>
      <c r="F150" s="269">
        <v>796</v>
      </c>
      <c r="G150" s="272" t="s">
        <v>460</v>
      </c>
      <c r="H150" s="273">
        <v>1</v>
      </c>
      <c r="I150" s="269" t="s">
        <v>461</v>
      </c>
      <c r="J150" s="269" t="s">
        <v>462</v>
      </c>
      <c r="K150" s="277">
        <v>272737</v>
      </c>
      <c r="L150" s="275" t="s">
        <v>297</v>
      </c>
      <c r="M150" s="269" t="s">
        <v>145</v>
      </c>
      <c r="N150" s="269" t="s">
        <v>56</v>
      </c>
      <c r="O150" s="269" t="s">
        <v>467</v>
      </c>
    </row>
    <row r="151" spans="1:16" s="102" customFormat="1" ht="63.75">
      <c r="A151" s="330">
        <v>103</v>
      </c>
      <c r="B151" s="269" t="s">
        <v>604</v>
      </c>
      <c r="C151" s="270">
        <v>7210000</v>
      </c>
      <c r="D151" s="398" t="s">
        <v>605</v>
      </c>
      <c r="E151" s="269" t="s">
        <v>459</v>
      </c>
      <c r="F151" s="269">
        <v>796</v>
      </c>
      <c r="G151" s="272" t="s">
        <v>460</v>
      </c>
      <c r="H151" s="273">
        <v>1</v>
      </c>
      <c r="I151" s="269" t="s">
        <v>461</v>
      </c>
      <c r="J151" s="269" t="s">
        <v>462</v>
      </c>
      <c r="K151" s="277">
        <v>2587157</v>
      </c>
      <c r="L151" s="275" t="s">
        <v>297</v>
      </c>
      <c r="M151" s="269" t="s">
        <v>145</v>
      </c>
      <c r="N151" s="269" t="s">
        <v>56</v>
      </c>
      <c r="O151" s="269" t="s">
        <v>467</v>
      </c>
    </row>
    <row r="152" spans="1:16" s="102" customFormat="1" ht="51">
      <c r="A152" s="330">
        <v>104</v>
      </c>
      <c r="B152" s="269" t="s">
        <v>606</v>
      </c>
      <c r="C152" s="270">
        <v>7210000</v>
      </c>
      <c r="D152" s="398" t="s">
        <v>607</v>
      </c>
      <c r="E152" s="269" t="s">
        <v>459</v>
      </c>
      <c r="F152" s="269">
        <v>796</v>
      </c>
      <c r="G152" s="272" t="s">
        <v>460</v>
      </c>
      <c r="H152" s="273">
        <v>1</v>
      </c>
      <c r="I152" s="269" t="s">
        <v>461</v>
      </c>
      <c r="J152" s="269" t="s">
        <v>462</v>
      </c>
      <c r="K152" s="277">
        <v>333351</v>
      </c>
      <c r="L152" s="275" t="s">
        <v>297</v>
      </c>
      <c r="M152" s="269" t="s">
        <v>145</v>
      </c>
      <c r="N152" s="269" t="s">
        <v>56</v>
      </c>
      <c r="O152" s="269" t="s">
        <v>467</v>
      </c>
    </row>
    <row r="153" spans="1:16" s="102" customFormat="1" ht="76.5">
      <c r="A153" s="330">
        <v>105</v>
      </c>
      <c r="B153" s="269" t="s">
        <v>608</v>
      </c>
      <c r="C153" s="270">
        <v>7210000</v>
      </c>
      <c r="D153" s="398" t="s">
        <v>609</v>
      </c>
      <c r="E153" s="269" t="s">
        <v>459</v>
      </c>
      <c r="F153" s="269">
        <v>796</v>
      </c>
      <c r="G153" s="272" t="s">
        <v>460</v>
      </c>
      <c r="H153" s="273">
        <v>1</v>
      </c>
      <c r="I153" s="269" t="s">
        <v>461</v>
      </c>
      <c r="J153" s="269" t="s">
        <v>462</v>
      </c>
      <c r="K153" s="277">
        <v>968247.45</v>
      </c>
      <c r="L153" s="275" t="s">
        <v>326</v>
      </c>
      <c r="M153" s="269" t="s">
        <v>145</v>
      </c>
      <c r="N153" s="269" t="s">
        <v>56</v>
      </c>
      <c r="O153" s="269" t="s">
        <v>467</v>
      </c>
    </row>
    <row r="154" spans="1:16" s="102" customFormat="1" ht="25.5">
      <c r="A154" s="330">
        <v>106</v>
      </c>
      <c r="B154" s="269" t="s">
        <v>53</v>
      </c>
      <c r="C154" s="270">
        <v>7210000</v>
      </c>
      <c r="D154" s="398" t="s">
        <v>610</v>
      </c>
      <c r="E154" s="269" t="s">
        <v>459</v>
      </c>
      <c r="F154" s="269">
        <v>796</v>
      </c>
      <c r="G154" s="272" t="s">
        <v>460</v>
      </c>
      <c r="H154" s="273">
        <v>1</v>
      </c>
      <c r="I154" s="269" t="s">
        <v>461</v>
      </c>
      <c r="J154" s="269" t="s">
        <v>462</v>
      </c>
      <c r="K154" s="277">
        <v>981355.93</v>
      </c>
      <c r="L154" s="275" t="s">
        <v>341</v>
      </c>
      <c r="M154" s="269" t="s">
        <v>145</v>
      </c>
      <c r="N154" s="269" t="s">
        <v>56</v>
      </c>
      <c r="O154" s="269" t="s">
        <v>467</v>
      </c>
    </row>
    <row r="155" spans="1:16" s="102" customFormat="1" ht="63.75">
      <c r="A155" s="330">
        <v>107</v>
      </c>
      <c r="B155" s="269" t="s">
        <v>53</v>
      </c>
      <c r="C155" s="270">
        <v>7210000</v>
      </c>
      <c r="D155" s="398" t="s">
        <v>611</v>
      </c>
      <c r="E155" s="269" t="s">
        <v>459</v>
      </c>
      <c r="F155" s="269">
        <v>796</v>
      </c>
      <c r="G155" s="272" t="s">
        <v>460</v>
      </c>
      <c r="H155" s="273">
        <v>1</v>
      </c>
      <c r="I155" s="269" t="s">
        <v>461</v>
      </c>
      <c r="J155" s="269" t="s">
        <v>462</v>
      </c>
      <c r="K155" s="277">
        <v>464000</v>
      </c>
      <c r="L155" s="275" t="s">
        <v>341</v>
      </c>
      <c r="M155" s="269" t="s">
        <v>145</v>
      </c>
      <c r="N155" s="399" t="s">
        <v>612</v>
      </c>
      <c r="O155" s="269" t="s">
        <v>467</v>
      </c>
    </row>
    <row r="156" spans="1:16" s="102" customFormat="1" ht="76.5">
      <c r="A156" s="330">
        <v>108</v>
      </c>
      <c r="B156" s="269" t="s">
        <v>53</v>
      </c>
      <c r="C156" s="270">
        <v>7210000</v>
      </c>
      <c r="D156" s="398" t="s">
        <v>613</v>
      </c>
      <c r="E156" s="269" t="s">
        <v>459</v>
      </c>
      <c r="F156" s="269">
        <v>796</v>
      </c>
      <c r="G156" s="272" t="s">
        <v>460</v>
      </c>
      <c r="H156" s="273">
        <v>1</v>
      </c>
      <c r="I156" s="269" t="s">
        <v>461</v>
      </c>
      <c r="J156" s="269" t="s">
        <v>462</v>
      </c>
      <c r="K156" s="277" t="s">
        <v>614</v>
      </c>
      <c r="L156" s="275" t="s">
        <v>326</v>
      </c>
      <c r="M156" s="269" t="s">
        <v>145</v>
      </c>
      <c r="N156" s="269" t="s">
        <v>56</v>
      </c>
      <c r="O156" s="269" t="s">
        <v>467</v>
      </c>
    </row>
    <row r="157" spans="1:16" s="102" customFormat="1" ht="51">
      <c r="A157" s="330">
        <v>109</v>
      </c>
      <c r="B157" s="297" t="s">
        <v>53</v>
      </c>
      <c r="C157" s="298">
        <v>4530010</v>
      </c>
      <c r="D157" s="400" t="s">
        <v>615</v>
      </c>
      <c r="E157" s="297" t="s">
        <v>459</v>
      </c>
      <c r="F157" s="297">
        <v>839</v>
      </c>
      <c r="G157" s="401" t="s">
        <v>460</v>
      </c>
      <c r="H157" s="402">
        <v>1</v>
      </c>
      <c r="I157" s="297" t="s">
        <v>461</v>
      </c>
      <c r="J157" s="297" t="s">
        <v>462</v>
      </c>
      <c r="K157" s="403">
        <v>500000</v>
      </c>
      <c r="L157" s="301" t="s">
        <v>616</v>
      </c>
      <c r="M157" s="297" t="s">
        <v>145</v>
      </c>
      <c r="N157" s="297" t="s">
        <v>56</v>
      </c>
      <c r="O157" s="297" t="s">
        <v>467</v>
      </c>
    </row>
    <row r="158" spans="1:16" s="102" customFormat="1" ht="25.5">
      <c r="A158" s="330">
        <v>110</v>
      </c>
      <c r="B158" s="269" t="s">
        <v>53</v>
      </c>
      <c r="C158" s="270">
        <v>7210000</v>
      </c>
      <c r="D158" s="271" t="s">
        <v>617</v>
      </c>
      <c r="E158" s="269" t="s">
        <v>459</v>
      </c>
      <c r="F158" s="269">
        <v>796</v>
      </c>
      <c r="G158" s="272" t="s">
        <v>460</v>
      </c>
      <c r="H158" s="273">
        <v>1</v>
      </c>
      <c r="I158" s="269" t="s">
        <v>461</v>
      </c>
      <c r="J158" s="269" t="s">
        <v>462</v>
      </c>
      <c r="K158" s="277">
        <v>142000</v>
      </c>
      <c r="L158" s="275">
        <v>41365</v>
      </c>
      <c r="M158" s="269" t="s">
        <v>145</v>
      </c>
      <c r="N158" s="269" t="s">
        <v>56</v>
      </c>
      <c r="O158" s="269" t="s">
        <v>467</v>
      </c>
    </row>
    <row r="159" spans="1:16">
      <c r="A159" s="404"/>
      <c r="B159" s="405"/>
      <c r="C159" s="405"/>
      <c r="D159" s="405"/>
      <c r="E159" s="405"/>
      <c r="F159" s="405"/>
      <c r="G159" s="405"/>
      <c r="H159" s="405"/>
      <c r="I159" s="405"/>
      <c r="J159" s="405"/>
      <c r="K159" s="406">
        <f>SUM(K142:K158)</f>
        <v>14767885.379999999</v>
      </c>
      <c r="L159" s="407"/>
      <c r="M159" s="405"/>
      <c r="N159" s="405"/>
      <c r="O159" s="405"/>
      <c r="P159" s="5"/>
    </row>
    <row r="160" spans="1:16">
      <c r="A160" s="404"/>
      <c r="B160" s="405"/>
      <c r="C160" s="405"/>
      <c r="D160" s="408" t="s">
        <v>494</v>
      </c>
      <c r="E160" s="405"/>
      <c r="F160" s="405"/>
      <c r="G160" s="405"/>
      <c r="H160" s="405"/>
      <c r="I160" s="405"/>
      <c r="J160" s="405"/>
      <c r="K160" s="409"/>
      <c r="L160" s="407"/>
      <c r="M160" s="405"/>
      <c r="N160" s="405"/>
      <c r="O160" s="405"/>
      <c r="P160" s="5"/>
    </row>
    <row r="161" spans="1:62" s="160" customFormat="1" ht="38.25" customHeight="1">
      <c r="A161" s="330">
        <v>111</v>
      </c>
      <c r="B161" s="399" t="s">
        <v>116</v>
      </c>
      <c r="C161" s="410">
        <v>7424041</v>
      </c>
      <c r="D161" s="411" t="s">
        <v>618</v>
      </c>
      <c r="E161" s="412" t="s">
        <v>125</v>
      </c>
      <c r="F161" s="399">
        <v>839</v>
      </c>
      <c r="G161" s="413" t="s">
        <v>460</v>
      </c>
      <c r="H161" s="399">
        <v>1</v>
      </c>
      <c r="I161" s="399">
        <v>32425000000</v>
      </c>
      <c r="J161" s="399" t="s">
        <v>462</v>
      </c>
      <c r="K161" s="414">
        <v>0</v>
      </c>
      <c r="L161" s="415" t="s">
        <v>341</v>
      </c>
      <c r="M161" s="415" t="s">
        <v>593</v>
      </c>
      <c r="N161" s="399" t="s">
        <v>612</v>
      </c>
      <c r="O161" s="820" t="s">
        <v>463</v>
      </c>
      <c r="P161" s="416"/>
      <c r="Q161" s="417"/>
      <c r="R161" s="418"/>
      <c r="S161" s="340"/>
      <c r="T161" s="340"/>
      <c r="U161" s="417"/>
      <c r="V161" s="419"/>
      <c r="W161" s="417"/>
      <c r="X161" s="420"/>
      <c r="Y161" s="421"/>
      <c r="Z161" s="289"/>
      <c r="AA161" s="289"/>
      <c r="AB161" s="289"/>
      <c r="AC161" s="289"/>
      <c r="AD161" s="289"/>
      <c r="AE161" s="289"/>
      <c r="AF161" s="289"/>
      <c r="AG161" s="289"/>
      <c r="AH161" s="289"/>
      <c r="AI161" s="289"/>
      <c r="AJ161" s="289"/>
      <c r="AK161" s="289"/>
      <c r="AL161" s="289"/>
      <c r="AM161" s="289"/>
      <c r="AN161" s="289"/>
      <c r="AO161" s="289"/>
      <c r="AP161" s="289"/>
      <c r="AQ161" s="289"/>
      <c r="AR161" s="289"/>
      <c r="AS161" s="289"/>
      <c r="AT161" s="289"/>
      <c r="AU161" s="289"/>
      <c r="AV161" s="289"/>
      <c r="AW161" s="289"/>
      <c r="AX161" s="289"/>
      <c r="AY161" s="289"/>
      <c r="AZ161" s="289"/>
      <c r="BA161" s="289"/>
      <c r="BB161" s="289"/>
      <c r="BC161" s="289"/>
      <c r="BD161" s="289"/>
      <c r="BE161" s="289"/>
      <c r="BF161" s="289"/>
      <c r="BG161" s="289"/>
      <c r="BH161" s="289"/>
      <c r="BI161" s="289"/>
      <c r="BJ161" s="289"/>
    </row>
    <row r="162" spans="1:62" s="160" customFormat="1" ht="38.25" customHeight="1">
      <c r="A162" s="330">
        <v>112</v>
      </c>
      <c r="B162" s="399" t="s">
        <v>116</v>
      </c>
      <c r="C162" s="410">
        <v>7424041</v>
      </c>
      <c r="D162" s="411" t="s">
        <v>619</v>
      </c>
      <c r="E162" s="412" t="s">
        <v>125</v>
      </c>
      <c r="F162" s="399">
        <v>839</v>
      </c>
      <c r="G162" s="413" t="s">
        <v>460</v>
      </c>
      <c r="H162" s="399">
        <v>1</v>
      </c>
      <c r="I162" s="399">
        <v>32425000000</v>
      </c>
      <c r="J162" s="399" t="s">
        <v>462</v>
      </c>
      <c r="K162" s="414">
        <v>0</v>
      </c>
      <c r="L162" s="415" t="s">
        <v>341</v>
      </c>
      <c r="M162" s="415" t="s">
        <v>593</v>
      </c>
      <c r="N162" s="399" t="s">
        <v>612</v>
      </c>
      <c r="O162" s="820" t="s">
        <v>463</v>
      </c>
      <c r="P162" s="416"/>
      <c r="Q162" s="417"/>
      <c r="R162" s="418"/>
      <c r="S162" s="340"/>
      <c r="T162" s="340"/>
      <c r="U162" s="417"/>
      <c r="V162" s="419"/>
      <c r="W162" s="417"/>
      <c r="X162" s="420"/>
      <c r="Y162" s="421"/>
      <c r="Z162" s="289"/>
      <c r="AA162" s="289"/>
      <c r="AB162" s="289"/>
      <c r="AC162" s="289"/>
      <c r="AD162" s="289"/>
      <c r="AE162" s="289"/>
      <c r="AF162" s="289"/>
      <c r="AG162" s="289"/>
      <c r="AH162" s="289"/>
      <c r="AI162" s="289"/>
      <c r="AJ162" s="289"/>
      <c r="AK162" s="289"/>
      <c r="AL162" s="289"/>
      <c r="AM162" s="289"/>
      <c r="AN162" s="289"/>
      <c r="AO162" s="289"/>
      <c r="AP162" s="289"/>
      <c r="AQ162" s="289"/>
      <c r="AR162" s="289"/>
      <c r="AS162" s="289"/>
      <c r="AT162" s="289"/>
      <c r="AU162" s="289"/>
      <c r="AV162" s="289"/>
      <c r="AW162" s="289"/>
      <c r="AX162" s="289"/>
      <c r="AY162" s="289"/>
      <c r="AZ162" s="289"/>
      <c r="BA162" s="289"/>
      <c r="BB162" s="289"/>
      <c r="BC162" s="289"/>
      <c r="BD162" s="289"/>
      <c r="BE162" s="289"/>
      <c r="BF162" s="289"/>
      <c r="BG162" s="289"/>
      <c r="BH162" s="289"/>
      <c r="BI162" s="289"/>
      <c r="BJ162" s="289"/>
    </row>
    <row r="163" spans="1:62">
      <c r="A163" s="405"/>
      <c r="B163" s="405"/>
      <c r="C163" s="405"/>
      <c r="D163" s="405"/>
      <c r="E163" s="405"/>
      <c r="F163" s="405"/>
      <c r="G163" s="405"/>
      <c r="H163" s="405"/>
      <c r="I163" s="405"/>
      <c r="J163" s="405"/>
      <c r="K163" s="406">
        <f>SUM(K161:K162)</f>
        <v>0</v>
      </c>
      <c r="L163" s="407"/>
      <c r="M163" s="405"/>
      <c r="N163" s="405"/>
      <c r="O163" s="405"/>
      <c r="P163" s="5"/>
    </row>
    <row r="164" spans="1:62">
      <c r="A164" s="279"/>
      <c r="B164" s="282"/>
      <c r="C164" s="291"/>
      <c r="D164" s="282" t="s">
        <v>620</v>
      </c>
      <c r="E164" s="282"/>
      <c r="F164" s="282"/>
      <c r="G164" s="282"/>
      <c r="H164" s="282"/>
      <c r="I164" s="282"/>
      <c r="J164" s="282"/>
      <c r="K164" s="283"/>
      <c r="L164" s="292"/>
      <c r="M164" s="292"/>
      <c r="N164" s="282"/>
      <c r="O164" s="280"/>
      <c r="P164" s="5"/>
    </row>
    <row r="165" spans="1:62" s="102" customFormat="1">
      <c r="A165" s="330">
        <v>113</v>
      </c>
      <c r="B165" s="269" t="s">
        <v>53</v>
      </c>
      <c r="C165" s="270">
        <v>2320000</v>
      </c>
      <c r="D165" s="314" t="s">
        <v>621</v>
      </c>
      <c r="E165" s="334" t="s">
        <v>125</v>
      </c>
      <c r="F165" s="269">
        <v>112</v>
      </c>
      <c r="G165" s="269" t="s">
        <v>622</v>
      </c>
      <c r="H165" s="273">
        <v>151046.91</v>
      </c>
      <c r="I165" s="269">
        <v>32425000000</v>
      </c>
      <c r="J165" s="269" t="s">
        <v>462</v>
      </c>
      <c r="K165" s="288">
        <v>2967649</v>
      </c>
      <c r="L165" s="275" t="s">
        <v>326</v>
      </c>
      <c r="M165" s="347" t="s">
        <v>49</v>
      </c>
      <c r="N165" s="269" t="s">
        <v>56</v>
      </c>
      <c r="O165" s="269" t="s">
        <v>467</v>
      </c>
    </row>
    <row r="166" spans="1:62" s="102" customFormat="1" ht="30" customHeight="1">
      <c r="A166" s="330">
        <v>114</v>
      </c>
      <c r="B166" s="269" t="s">
        <v>53</v>
      </c>
      <c r="C166" s="270">
        <v>2320030</v>
      </c>
      <c r="D166" s="314" t="s">
        <v>623</v>
      </c>
      <c r="E166" s="334" t="s">
        <v>125</v>
      </c>
      <c r="F166" s="269">
        <v>112</v>
      </c>
      <c r="G166" s="269" t="s">
        <v>622</v>
      </c>
      <c r="H166" s="273">
        <v>2971.4</v>
      </c>
      <c r="I166" s="269">
        <v>32425000001</v>
      </c>
      <c r="J166" s="269" t="s">
        <v>462</v>
      </c>
      <c r="K166" s="288">
        <v>310232</v>
      </c>
      <c r="L166" s="275" t="s">
        <v>326</v>
      </c>
      <c r="M166" s="347" t="s">
        <v>49</v>
      </c>
      <c r="N166" s="269" t="s">
        <v>56</v>
      </c>
      <c r="O166" s="269" t="s">
        <v>467</v>
      </c>
    </row>
    <row r="167" spans="1:62">
      <c r="A167" s="405"/>
      <c r="B167" s="405"/>
      <c r="C167" s="405"/>
      <c r="D167" s="405"/>
      <c r="E167" s="405"/>
      <c r="F167" s="405"/>
      <c r="G167" s="405"/>
      <c r="H167" s="405"/>
      <c r="I167" s="405"/>
      <c r="J167" s="405"/>
      <c r="K167" s="406">
        <f>SUM(K165:K166)</f>
        <v>3277881</v>
      </c>
      <c r="L167" s="407"/>
      <c r="M167" s="405"/>
      <c r="N167" s="405"/>
      <c r="O167" s="405"/>
      <c r="P167" s="5"/>
    </row>
    <row r="168" spans="1:62">
      <c r="A168" s="405"/>
      <c r="B168" s="405"/>
      <c r="C168" s="405"/>
      <c r="D168" s="408" t="s">
        <v>624</v>
      </c>
      <c r="E168" s="405"/>
      <c r="F168" s="405"/>
      <c r="G168" s="405"/>
      <c r="H168" s="405"/>
      <c r="I168" s="405"/>
      <c r="J168" s="405"/>
      <c r="K168" s="409"/>
      <c r="L168" s="407"/>
      <c r="M168" s="405"/>
      <c r="N168" s="405"/>
      <c r="O168" s="405"/>
      <c r="P168" s="5"/>
    </row>
    <row r="169" spans="1:62" s="102" customFormat="1" ht="25.5">
      <c r="A169" s="422">
        <v>115</v>
      </c>
      <c r="B169" s="269" t="s">
        <v>53</v>
      </c>
      <c r="C169" s="270">
        <v>6322000</v>
      </c>
      <c r="D169" s="268" t="s">
        <v>625</v>
      </c>
      <c r="E169" s="273" t="s">
        <v>125</v>
      </c>
      <c r="F169" s="273">
        <v>839</v>
      </c>
      <c r="G169" s="422" t="s">
        <v>460</v>
      </c>
      <c r="H169" s="273">
        <v>1</v>
      </c>
      <c r="I169" s="269">
        <v>32431000000</v>
      </c>
      <c r="J169" s="269" t="s">
        <v>626</v>
      </c>
      <c r="K169" s="423">
        <v>2654.1</v>
      </c>
      <c r="L169" s="424" t="s">
        <v>627</v>
      </c>
      <c r="M169" s="425" t="s">
        <v>355</v>
      </c>
      <c r="N169" s="273" t="s">
        <v>612</v>
      </c>
      <c r="O169" s="273" t="s">
        <v>463</v>
      </c>
    </row>
    <row r="170" spans="1:62" s="102" customFormat="1" ht="38.25">
      <c r="A170" s="422">
        <v>116</v>
      </c>
      <c r="B170" s="269" t="s">
        <v>53</v>
      </c>
      <c r="C170" s="270">
        <v>6322000</v>
      </c>
      <c r="D170" s="268" t="s">
        <v>628</v>
      </c>
      <c r="E170" s="273" t="s">
        <v>125</v>
      </c>
      <c r="F170" s="273">
        <v>839</v>
      </c>
      <c r="G170" s="422" t="s">
        <v>460</v>
      </c>
      <c r="H170" s="273">
        <v>1</v>
      </c>
      <c r="I170" s="269">
        <v>32431000000</v>
      </c>
      <c r="J170" s="269" t="s">
        <v>462</v>
      </c>
      <c r="K170" s="423">
        <v>152542.37</v>
      </c>
      <c r="L170" s="426" t="s">
        <v>341</v>
      </c>
      <c r="M170" s="427" t="s">
        <v>593</v>
      </c>
      <c r="N170" s="269" t="s">
        <v>56</v>
      </c>
      <c r="O170" s="269" t="s">
        <v>467</v>
      </c>
    </row>
    <row r="171" spans="1:62" s="102" customFormat="1" ht="25.5">
      <c r="A171" s="422">
        <v>117</v>
      </c>
      <c r="B171" s="269"/>
      <c r="C171" s="270">
        <v>6322000</v>
      </c>
      <c r="D171" s="268" t="s">
        <v>629</v>
      </c>
      <c r="E171" s="273" t="s">
        <v>125</v>
      </c>
      <c r="F171" s="273">
        <v>839</v>
      </c>
      <c r="G171" s="422" t="s">
        <v>460</v>
      </c>
      <c r="H171" s="273">
        <v>1</v>
      </c>
      <c r="I171" s="269">
        <v>32431000000</v>
      </c>
      <c r="J171" s="269" t="s">
        <v>462</v>
      </c>
      <c r="K171" s="423">
        <v>3000</v>
      </c>
      <c r="L171" s="426" t="s">
        <v>335</v>
      </c>
      <c r="M171" s="427" t="s">
        <v>630</v>
      </c>
      <c r="N171" s="269" t="s">
        <v>56</v>
      </c>
      <c r="O171" s="269" t="s">
        <v>463</v>
      </c>
    </row>
    <row r="172" spans="1:62">
      <c r="A172" s="405"/>
      <c r="B172" s="405"/>
      <c r="C172" s="405"/>
      <c r="D172" s="405"/>
      <c r="E172" s="405"/>
      <c r="F172" s="405"/>
      <c r="G172" s="405"/>
      <c r="H172" s="405"/>
      <c r="I172" s="405"/>
      <c r="J172" s="405"/>
      <c r="K172" s="406">
        <f>SUM(K169:K171)</f>
        <v>158196.47</v>
      </c>
      <c r="L172" s="407"/>
      <c r="M172" s="405"/>
      <c r="N172" s="405"/>
      <c r="O172" s="405"/>
      <c r="P172" s="5"/>
    </row>
    <row r="173" spans="1:62">
      <c r="A173" s="405"/>
      <c r="B173" s="405"/>
      <c r="C173" s="405"/>
      <c r="D173" s="408" t="s">
        <v>631</v>
      </c>
      <c r="E173" s="405"/>
      <c r="F173" s="405"/>
      <c r="G173" s="405"/>
      <c r="H173" s="405"/>
      <c r="I173" s="405"/>
      <c r="J173" s="405"/>
      <c r="K173" s="409"/>
      <c r="L173" s="407"/>
      <c r="M173" s="405"/>
      <c r="N173" s="405"/>
      <c r="O173" s="405"/>
      <c r="P173" s="5"/>
    </row>
    <row r="174" spans="1:62" s="102" customFormat="1">
      <c r="A174" s="330">
        <v>118</v>
      </c>
      <c r="B174" s="269" t="s">
        <v>53</v>
      </c>
      <c r="C174" s="270">
        <v>749260</v>
      </c>
      <c r="D174" s="428" t="s">
        <v>632</v>
      </c>
      <c r="E174" s="334" t="s">
        <v>125</v>
      </c>
      <c r="F174" s="269">
        <v>839</v>
      </c>
      <c r="G174" s="269" t="s">
        <v>460</v>
      </c>
      <c r="H174" s="269">
        <v>1</v>
      </c>
      <c r="I174" s="269">
        <v>32425000000</v>
      </c>
      <c r="J174" s="269" t="s">
        <v>462</v>
      </c>
      <c r="K174" s="288">
        <v>2214047</v>
      </c>
      <c r="L174" s="275" t="s">
        <v>326</v>
      </c>
      <c r="M174" s="347" t="s">
        <v>49</v>
      </c>
      <c r="N174" s="269" t="s">
        <v>56</v>
      </c>
      <c r="O174" s="269" t="s">
        <v>467</v>
      </c>
    </row>
    <row r="175" spans="1:62" s="102" customFormat="1">
      <c r="A175" s="330">
        <v>119</v>
      </c>
      <c r="B175" s="269" t="s">
        <v>53</v>
      </c>
      <c r="C175" s="270">
        <v>752340</v>
      </c>
      <c r="D175" s="428" t="s">
        <v>633</v>
      </c>
      <c r="E175" s="334" t="s">
        <v>125</v>
      </c>
      <c r="F175" s="269">
        <v>839</v>
      </c>
      <c r="G175" s="269" t="s">
        <v>460</v>
      </c>
      <c r="H175" s="269">
        <v>1</v>
      </c>
      <c r="I175" s="269">
        <v>32425000000</v>
      </c>
      <c r="J175" s="269" t="s">
        <v>462</v>
      </c>
      <c r="K175" s="288">
        <v>24000</v>
      </c>
      <c r="L175" s="275" t="s">
        <v>326</v>
      </c>
      <c r="M175" s="347" t="s">
        <v>49</v>
      </c>
      <c r="N175" s="269" t="s">
        <v>56</v>
      </c>
      <c r="O175" s="269" t="s">
        <v>467</v>
      </c>
    </row>
    <row r="176" spans="1:62" s="102" customFormat="1" ht="25.5">
      <c r="A176" s="330">
        <v>120</v>
      </c>
      <c r="B176" s="269" t="s">
        <v>53</v>
      </c>
      <c r="C176" s="270">
        <v>752340</v>
      </c>
      <c r="D176" s="294" t="s">
        <v>634</v>
      </c>
      <c r="E176" s="334" t="s">
        <v>125</v>
      </c>
      <c r="F176" s="269">
        <v>839</v>
      </c>
      <c r="G176" s="269" t="s">
        <v>460</v>
      </c>
      <c r="H176" s="269">
        <v>1</v>
      </c>
      <c r="I176" s="269">
        <v>32425000000</v>
      </c>
      <c r="J176" s="269" t="s">
        <v>462</v>
      </c>
      <c r="K176" s="288">
        <v>264000</v>
      </c>
      <c r="L176" s="275" t="s">
        <v>326</v>
      </c>
      <c r="M176" s="347" t="s">
        <v>49</v>
      </c>
      <c r="N176" s="269" t="s">
        <v>56</v>
      </c>
      <c r="O176" s="269" t="s">
        <v>467</v>
      </c>
    </row>
    <row r="177" spans="1:16" s="102" customFormat="1" ht="38.25">
      <c r="A177" s="330">
        <v>121</v>
      </c>
      <c r="B177" s="269" t="s">
        <v>53</v>
      </c>
      <c r="C177" s="270">
        <v>752340</v>
      </c>
      <c r="D177" s="294" t="s">
        <v>635</v>
      </c>
      <c r="E177" s="334" t="s">
        <v>125</v>
      </c>
      <c r="F177" s="269">
        <v>839</v>
      </c>
      <c r="G177" s="269" t="s">
        <v>460</v>
      </c>
      <c r="H177" s="269">
        <v>1</v>
      </c>
      <c r="I177" s="269">
        <v>32425000000</v>
      </c>
      <c r="J177" s="269" t="s">
        <v>462</v>
      </c>
      <c r="K177" s="288">
        <v>62000</v>
      </c>
      <c r="L177" s="275" t="s">
        <v>326</v>
      </c>
      <c r="M177" s="347" t="s">
        <v>49</v>
      </c>
      <c r="N177" s="269" t="s">
        <v>56</v>
      </c>
      <c r="O177" s="269" t="s">
        <v>467</v>
      </c>
    </row>
    <row r="178" spans="1:16">
      <c r="A178" s="404"/>
      <c r="B178" s="405"/>
      <c r="C178" s="405"/>
      <c r="D178" s="405"/>
      <c r="E178" s="405"/>
      <c r="F178" s="405"/>
      <c r="G178" s="405"/>
      <c r="H178" s="405"/>
      <c r="I178" s="405"/>
      <c r="J178" s="405"/>
      <c r="K178" s="406">
        <f>SUM(K174:K177)</f>
        <v>2564047</v>
      </c>
      <c r="L178" s="407"/>
      <c r="M178" s="405"/>
      <c r="N178" s="405"/>
      <c r="O178" s="405"/>
      <c r="P178" s="5"/>
    </row>
    <row r="179" spans="1:16">
      <c r="A179" s="404"/>
      <c r="B179" s="282"/>
      <c r="C179" s="291"/>
      <c r="D179" s="282" t="s">
        <v>472</v>
      </c>
      <c r="E179" s="282"/>
      <c r="F179" s="282"/>
      <c r="G179" s="282"/>
      <c r="H179" s="282"/>
      <c r="I179" s="282"/>
      <c r="J179" s="282"/>
      <c r="K179" s="283"/>
      <c r="L179" s="292"/>
      <c r="M179" s="292"/>
      <c r="N179" s="282"/>
      <c r="O179" s="280"/>
      <c r="P179" s="5"/>
    </row>
    <row r="180" spans="1:16" s="102" customFormat="1" ht="25.5">
      <c r="A180" s="330">
        <v>122</v>
      </c>
      <c r="B180" s="269" t="s">
        <v>53</v>
      </c>
      <c r="C180" s="270">
        <v>4030000</v>
      </c>
      <c r="D180" s="271" t="s">
        <v>473</v>
      </c>
      <c r="E180" s="334" t="s">
        <v>125</v>
      </c>
      <c r="F180" s="269">
        <v>839</v>
      </c>
      <c r="G180" s="269" t="s">
        <v>460</v>
      </c>
      <c r="H180" s="269">
        <v>1</v>
      </c>
      <c r="I180" s="269" t="s">
        <v>461</v>
      </c>
      <c r="J180" s="269" t="s">
        <v>462</v>
      </c>
      <c r="K180" s="293">
        <v>1735000</v>
      </c>
      <c r="L180" s="275" t="s">
        <v>326</v>
      </c>
      <c r="M180" s="347" t="s">
        <v>49</v>
      </c>
      <c r="N180" s="269" t="s">
        <v>56</v>
      </c>
      <c r="O180" s="269" t="s">
        <v>463</v>
      </c>
    </row>
    <row r="181" spans="1:16" s="102" customFormat="1" ht="25.5">
      <c r="A181" s="330">
        <v>123</v>
      </c>
      <c r="B181" s="269" t="s">
        <v>53</v>
      </c>
      <c r="C181" s="270">
        <v>3611201</v>
      </c>
      <c r="D181" s="271" t="s">
        <v>475</v>
      </c>
      <c r="E181" s="334" t="s">
        <v>125</v>
      </c>
      <c r="F181" s="269">
        <v>839</v>
      </c>
      <c r="G181" s="269" t="s">
        <v>460</v>
      </c>
      <c r="H181" s="269">
        <v>1</v>
      </c>
      <c r="I181" s="269" t="s">
        <v>461</v>
      </c>
      <c r="J181" s="269" t="s">
        <v>462</v>
      </c>
      <c r="K181" s="293">
        <v>126470</v>
      </c>
      <c r="L181" s="275" t="s">
        <v>341</v>
      </c>
      <c r="M181" s="347" t="s">
        <v>49</v>
      </c>
      <c r="N181" s="269" t="s">
        <v>56</v>
      </c>
      <c r="O181" s="269" t="s">
        <v>467</v>
      </c>
    </row>
    <row r="182" spans="1:16">
      <c r="A182" s="405"/>
      <c r="B182" s="405"/>
      <c r="C182" s="405"/>
      <c r="D182" s="405"/>
      <c r="E182" s="405"/>
      <c r="F182" s="405"/>
      <c r="G182" s="405"/>
      <c r="H182" s="405"/>
      <c r="I182" s="405"/>
      <c r="J182" s="405"/>
      <c r="K182" s="406">
        <f>SUM(K180:K181)</f>
        <v>1861470</v>
      </c>
      <c r="L182" s="407"/>
      <c r="M182" s="405"/>
      <c r="N182" s="405"/>
      <c r="O182" s="405"/>
      <c r="P182" s="5"/>
    </row>
    <row r="183" spans="1:16">
      <c r="A183" s="405"/>
      <c r="B183" s="405"/>
      <c r="C183" s="405"/>
      <c r="D183" s="405"/>
      <c r="E183" s="405"/>
      <c r="F183" s="405"/>
      <c r="G183" s="405"/>
      <c r="H183" s="405"/>
      <c r="I183" s="405"/>
      <c r="J183" s="429" t="s">
        <v>636</v>
      </c>
      <c r="K183" s="794">
        <f>K89+K96+K101+K140+K159+K163+K167+K172+K178+K182</f>
        <v>53794617.989999995</v>
      </c>
      <c r="L183" s="407"/>
      <c r="M183" s="405"/>
      <c r="N183" s="405"/>
      <c r="O183" s="405"/>
      <c r="P183" s="5"/>
    </row>
    <row r="184" spans="1:16" s="513" customFormat="1">
      <c r="A184" s="430"/>
      <c r="B184" s="431"/>
      <c r="C184" s="431"/>
      <c r="D184" s="431"/>
      <c r="E184" s="431"/>
      <c r="F184" s="431"/>
      <c r="G184" s="431"/>
      <c r="H184" s="432" t="s">
        <v>637</v>
      </c>
      <c r="I184" s="431"/>
      <c r="J184" s="432"/>
      <c r="K184" s="433"/>
      <c r="L184" s="434"/>
      <c r="M184" s="431"/>
      <c r="N184" s="431"/>
      <c r="O184" s="431"/>
    </row>
    <row r="185" spans="1:16">
      <c r="A185" s="435"/>
      <c r="B185" s="436"/>
      <c r="C185" s="437"/>
      <c r="D185" s="436" t="s">
        <v>457</v>
      </c>
      <c r="E185" s="436"/>
      <c r="F185" s="436"/>
      <c r="G185" s="436"/>
      <c r="H185" s="436"/>
      <c r="I185" s="436"/>
      <c r="J185" s="436"/>
      <c r="K185" s="438"/>
      <c r="L185" s="439"/>
      <c r="M185" s="439"/>
      <c r="N185" s="436"/>
      <c r="O185" s="440"/>
      <c r="P185" s="5"/>
    </row>
    <row r="186" spans="1:16" s="102" customFormat="1" ht="63.75">
      <c r="A186" s="441">
        <v>124</v>
      </c>
      <c r="B186" s="297" t="s">
        <v>53</v>
      </c>
      <c r="C186" s="298">
        <v>7210000</v>
      </c>
      <c r="D186" s="442" t="s">
        <v>638</v>
      </c>
      <c r="E186" s="297" t="s">
        <v>459</v>
      </c>
      <c r="F186" s="297">
        <v>796</v>
      </c>
      <c r="G186" s="401" t="s">
        <v>460</v>
      </c>
      <c r="H186" s="402">
        <v>1</v>
      </c>
      <c r="I186" s="297" t="s">
        <v>461</v>
      </c>
      <c r="J186" s="297" t="s">
        <v>462</v>
      </c>
      <c r="K186" s="364">
        <v>609277.81000000006</v>
      </c>
      <c r="L186" s="301" t="s">
        <v>308</v>
      </c>
      <c r="M186" s="297" t="s">
        <v>145</v>
      </c>
      <c r="N186" s="297" t="s">
        <v>56</v>
      </c>
      <c r="O186" s="297" t="s">
        <v>467</v>
      </c>
    </row>
    <row r="187" spans="1:16" s="445" customFormat="1">
      <c r="A187" s="268">
        <v>125</v>
      </c>
      <c r="B187" s="268" t="s">
        <v>53</v>
      </c>
      <c r="C187" s="268">
        <v>4521010</v>
      </c>
      <c r="D187" s="268" t="s">
        <v>639</v>
      </c>
      <c r="E187" s="268" t="s">
        <v>459</v>
      </c>
      <c r="F187" s="269">
        <v>839</v>
      </c>
      <c r="G187" s="443" t="s">
        <v>460</v>
      </c>
      <c r="H187" s="422">
        <v>1</v>
      </c>
      <c r="I187" s="269">
        <v>32425000000</v>
      </c>
      <c r="J187" s="268" t="s">
        <v>462</v>
      </c>
      <c r="K187" s="444">
        <v>6430000</v>
      </c>
      <c r="L187" s="347">
        <v>41456</v>
      </c>
      <c r="M187" s="275" t="s">
        <v>145</v>
      </c>
      <c r="N187" s="269" t="s">
        <v>56</v>
      </c>
      <c r="O187" s="269" t="s">
        <v>467</v>
      </c>
    </row>
    <row r="188" spans="1:16" s="102" customFormat="1" ht="51">
      <c r="A188" s="446">
        <v>126</v>
      </c>
      <c r="B188" s="377" t="s">
        <v>53</v>
      </c>
      <c r="C188" s="378">
        <v>4521010</v>
      </c>
      <c r="D188" s="447" t="s">
        <v>640</v>
      </c>
      <c r="E188" s="377" t="s">
        <v>459</v>
      </c>
      <c r="F188" s="377">
        <v>839</v>
      </c>
      <c r="G188" s="448" t="s">
        <v>460</v>
      </c>
      <c r="H188" s="449">
        <v>1</v>
      </c>
      <c r="I188" s="377" t="s">
        <v>461</v>
      </c>
      <c r="J188" s="377" t="s">
        <v>462</v>
      </c>
      <c r="K188" s="450">
        <v>70000000</v>
      </c>
      <c r="L188" s="384">
        <v>41456</v>
      </c>
      <c r="M188" s="377" t="s">
        <v>145</v>
      </c>
      <c r="N188" s="377" t="s">
        <v>56</v>
      </c>
      <c r="O188" s="377" t="s">
        <v>467</v>
      </c>
    </row>
    <row r="189" spans="1:16" s="102" customFormat="1" ht="25.5">
      <c r="A189" s="376">
        <v>127</v>
      </c>
      <c r="B189" s="269" t="s">
        <v>53</v>
      </c>
      <c r="C189" s="270">
        <v>4530010</v>
      </c>
      <c r="D189" s="314" t="s">
        <v>641</v>
      </c>
      <c r="E189" s="269" t="s">
        <v>459</v>
      </c>
      <c r="F189" s="269">
        <v>839</v>
      </c>
      <c r="G189" s="272" t="s">
        <v>460</v>
      </c>
      <c r="H189" s="273">
        <v>1</v>
      </c>
      <c r="I189" s="269" t="s">
        <v>461</v>
      </c>
      <c r="J189" s="269" t="s">
        <v>462</v>
      </c>
      <c r="K189" s="274">
        <v>5621000</v>
      </c>
      <c r="L189" s="275">
        <v>41456</v>
      </c>
      <c r="M189" s="269" t="s">
        <v>145</v>
      </c>
      <c r="N189" s="269" t="s">
        <v>56</v>
      </c>
      <c r="O189" s="269" t="s">
        <v>467</v>
      </c>
    </row>
    <row r="190" spans="1:16" s="102" customFormat="1" ht="25.5">
      <c r="A190" s="330">
        <v>128</v>
      </c>
      <c r="B190" s="269" t="s">
        <v>53</v>
      </c>
      <c r="C190" s="270">
        <v>4530010</v>
      </c>
      <c r="D190" s="295" t="s">
        <v>642</v>
      </c>
      <c r="E190" s="269" t="s">
        <v>459</v>
      </c>
      <c r="F190" s="269">
        <v>839</v>
      </c>
      <c r="G190" s="272" t="s">
        <v>460</v>
      </c>
      <c r="H190" s="273">
        <v>1</v>
      </c>
      <c r="I190" s="269" t="s">
        <v>461</v>
      </c>
      <c r="J190" s="269" t="s">
        <v>462</v>
      </c>
      <c r="K190" s="274">
        <v>2496000</v>
      </c>
      <c r="L190" s="275">
        <v>41456</v>
      </c>
      <c r="M190" s="269" t="s">
        <v>145</v>
      </c>
      <c r="N190" s="269" t="s">
        <v>56</v>
      </c>
      <c r="O190" s="269" t="s">
        <v>467</v>
      </c>
    </row>
    <row r="191" spans="1:16" s="102" customFormat="1" ht="25.5">
      <c r="A191" s="376">
        <v>129</v>
      </c>
      <c r="B191" s="269" t="s">
        <v>53</v>
      </c>
      <c r="C191" s="270">
        <v>4530010</v>
      </c>
      <c r="D191" s="295" t="s">
        <v>643</v>
      </c>
      <c r="E191" s="269" t="s">
        <v>459</v>
      </c>
      <c r="F191" s="269">
        <v>839</v>
      </c>
      <c r="G191" s="272" t="s">
        <v>460</v>
      </c>
      <c r="H191" s="273">
        <v>1</v>
      </c>
      <c r="I191" s="269" t="s">
        <v>461</v>
      </c>
      <c r="J191" s="269" t="s">
        <v>462</v>
      </c>
      <c r="K191" s="274">
        <v>3083000</v>
      </c>
      <c r="L191" s="275">
        <v>41456</v>
      </c>
      <c r="M191" s="269" t="s">
        <v>145</v>
      </c>
      <c r="N191" s="269" t="s">
        <v>56</v>
      </c>
      <c r="O191" s="269" t="s">
        <v>467</v>
      </c>
    </row>
    <row r="192" spans="1:16" s="102" customFormat="1" ht="25.5">
      <c r="A192" s="330">
        <v>130</v>
      </c>
      <c r="B192" s="269" t="s">
        <v>53</v>
      </c>
      <c r="C192" s="270">
        <v>4530010</v>
      </c>
      <c r="D192" s="314" t="s">
        <v>644</v>
      </c>
      <c r="E192" s="269" t="s">
        <v>459</v>
      </c>
      <c r="F192" s="269">
        <v>839</v>
      </c>
      <c r="G192" s="272" t="s">
        <v>460</v>
      </c>
      <c r="H192" s="273">
        <v>1</v>
      </c>
      <c r="I192" s="269" t="s">
        <v>461</v>
      </c>
      <c r="J192" s="269" t="s">
        <v>462</v>
      </c>
      <c r="K192" s="274">
        <v>17169000</v>
      </c>
      <c r="L192" s="275" t="s">
        <v>645</v>
      </c>
      <c r="M192" s="269" t="s">
        <v>145</v>
      </c>
      <c r="N192" s="269" t="s">
        <v>56</v>
      </c>
      <c r="O192" s="269" t="s">
        <v>467</v>
      </c>
    </row>
    <row r="193" spans="1:15" s="102" customFormat="1" ht="38.25">
      <c r="A193" s="376">
        <v>131</v>
      </c>
      <c r="B193" s="269" t="s">
        <v>53</v>
      </c>
      <c r="C193" s="270">
        <v>4530010</v>
      </c>
      <c r="D193" s="314" t="s">
        <v>646</v>
      </c>
      <c r="E193" s="269" t="s">
        <v>459</v>
      </c>
      <c r="F193" s="269">
        <v>839</v>
      </c>
      <c r="G193" s="272" t="s">
        <v>460</v>
      </c>
      <c r="H193" s="273">
        <v>1</v>
      </c>
      <c r="I193" s="269" t="s">
        <v>461</v>
      </c>
      <c r="J193" s="269" t="s">
        <v>462</v>
      </c>
      <c r="K193" s="274">
        <v>4968000</v>
      </c>
      <c r="L193" s="275" t="s">
        <v>308</v>
      </c>
      <c r="M193" s="269" t="s">
        <v>145</v>
      </c>
      <c r="N193" s="269" t="s">
        <v>56</v>
      </c>
      <c r="O193" s="269" t="s">
        <v>467</v>
      </c>
    </row>
    <row r="194" spans="1:15" s="102" customFormat="1" ht="25.5">
      <c r="A194" s="330">
        <v>132</v>
      </c>
      <c r="B194" s="269" t="s">
        <v>53</v>
      </c>
      <c r="C194" s="270">
        <v>4530290</v>
      </c>
      <c r="D194" s="314" t="s">
        <v>647</v>
      </c>
      <c r="E194" s="269" t="s">
        <v>459</v>
      </c>
      <c r="F194" s="269">
        <v>839</v>
      </c>
      <c r="G194" s="272" t="s">
        <v>460</v>
      </c>
      <c r="H194" s="273">
        <v>1</v>
      </c>
      <c r="I194" s="269" t="s">
        <v>461</v>
      </c>
      <c r="J194" s="269" t="s">
        <v>462</v>
      </c>
      <c r="K194" s="274">
        <v>900000</v>
      </c>
      <c r="L194" s="275" t="s">
        <v>308</v>
      </c>
      <c r="M194" s="269" t="s">
        <v>145</v>
      </c>
      <c r="N194" s="269" t="s">
        <v>56</v>
      </c>
      <c r="O194" s="269" t="s">
        <v>467</v>
      </c>
    </row>
    <row r="195" spans="1:15" s="102" customFormat="1" ht="25.5">
      <c r="A195" s="376">
        <v>133</v>
      </c>
      <c r="B195" s="269" t="s">
        <v>648</v>
      </c>
      <c r="C195" s="270">
        <v>7210000</v>
      </c>
      <c r="D195" s="398" t="s">
        <v>649</v>
      </c>
      <c r="E195" s="269" t="s">
        <v>459</v>
      </c>
      <c r="F195" s="269">
        <v>796</v>
      </c>
      <c r="G195" s="272" t="s">
        <v>460</v>
      </c>
      <c r="H195" s="273">
        <v>1</v>
      </c>
      <c r="I195" s="269" t="s">
        <v>461</v>
      </c>
      <c r="J195" s="269" t="s">
        <v>462</v>
      </c>
      <c r="K195" s="277">
        <v>914000</v>
      </c>
      <c r="L195" s="275" t="s">
        <v>308</v>
      </c>
      <c r="M195" s="269" t="s">
        <v>145</v>
      </c>
      <c r="N195" s="269" t="s">
        <v>56</v>
      </c>
      <c r="O195" s="269" t="s">
        <v>467</v>
      </c>
    </row>
    <row r="196" spans="1:15" s="102" customFormat="1" ht="51">
      <c r="A196" s="330">
        <v>134</v>
      </c>
      <c r="B196" s="297" t="s">
        <v>53</v>
      </c>
      <c r="C196" s="298">
        <v>4530010</v>
      </c>
      <c r="D196" s="400" t="s">
        <v>615</v>
      </c>
      <c r="E196" s="297" t="s">
        <v>459</v>
      </c>
      <c r="F196" s="297">
        <v>839</v>
      </c>
      <c r="G196" s="401" t="s">
        <v>460</v>
      </c>
      <c r="H196" s="402">
        <v>1</v>
      </c>
      <c r="I196" s="297" t="s">
        <v>461</v>
      </c>
      <c r="J196" s="297" t="s">
        <v>462</v>
      </c>
      <c r="K196" s="403">
        <v>241500</v>
      </c>
      <c r="L196" s="301" t="s">
        <v>616</v>
      </c>
      <c r="M196" s="297" t="s">
        <v>145</v>
      </c>
      <c r="N196" s="297" t="s">
        <v>56</v>
      </c>
      <c r="O196" s="297" t="s">
        <v>467</v>
      </c>
    </row>
    <row r="197" spans="1:15" s="102" customFormat="1" ht="38.25">
      <c r="A197" s="376">
        <v>135</v>
      </c>
      <c r="B197" s="269" t="s">
        <v>53</v>
      </c>
      <c r="C197" s="270">
        <v>4521010</v>
      </c>
      <c r="D197" s="271" t="s">
        <v>650</v>
      </c>
      <c r="E197" s="269" t="s">
        <v>459</v>
      </c>
      <c r="F197" s="269">
        <v>839</v>
      </c>
      <c r="G197" s="272" t="s">
        <v>460</v>
      </c>
      <c r="H197" s="273">
        <v>1</v>
      </c>
      <c r="I197" s="269" t="s">
        <v>461</v>
      </c>
      <c r="J197" s="269" t="s">
        <v>462</v>
      </c>
      <c r="K197" s="274">
        <v>1165000</v>
      </c>
      <c r="L197" s="301" t="s">
        <v>616</v>
      </c>
      <c r="M197" s="269" t="s">
        <v>145</v>
      </c>
      <c r="N197" s="269" t="s">
        <v>56</v>
      </c>
      <c r="O197" s="269" t="s">
        <v>467</v>
      </c>
    </row>
    <row r="198" spans="1:15" s="102" customFormat="1" ht="25.5">
      <c r="A198" s="330">
        <v>136</v>
      </c>
      <c r="B198" s="269" t="s">
        <v>53</v>
      </c>
      <c r="C198" s="270">
        <v>4521010</v>
      </c>
      <c r="D198" s="271" t="s">
        <v>651</v>
      </c>
      <c r="E198" s="269" t="s">
        <v>459</v>
      </c>
      <c r="F198" s="269">
        <v>839</v>
      </c>
      <c r="G198" s="272" t="s">
        <v>460</v>
      </c>
      <c r="H198" s="273">
        <v>1</v>
      </c>
      <c r="I198" s="269" t="s">
        <v>461</v>
      </c>
      <c r="J198" s="269" t="s">
        <v>462</v>
      </c>
      <c r="K198" s="274">
        <v>1484000</v>
      </c>
      <c r="L198" s="301" t="s">
        <v>616</v>
      </c>
      <c r="M198" s="269" t="s">
        <v>145</v>
      </c>
      <c r="N198" s="269" t="s">
        <v>56</v>
      </c>
      <c r="O198" s="269" t="s">
        <v>467</v>
      </c>
    </row>
    <row r="199" spans="1:15" s="102" customFormat="1" ht="25.5">
      <c r="A199" s="376">
        <v>137</v>
      </c>
      <c r="B199" s="269" t="s">
        <v>53</v>
      </c>
      <c r="C199" s="270">
        <v>4521010</v>
      </c>
      <c r="D199" s="271" t="s">
        <v>458</v>
      </c>
      <c r="E199" s="269" t="s">
        <v>459</v>
      </c>
      <c r="F199" s="269">
        <v>839</v>
      </c>
      <c r="G199" s="272" t="s">
        <v>460</v>
      </c>
      <c r="H199" s="273">
        <v>1</v>
      </c>
      <c r="I199" s="269" t="s">
        <v>461</v>
      </c>
      <c r="J199" s="269" t="s">
        <v>462</v>
      </c>
      <c r="K199" s="274">
        <v>241800</v>
      </c>
      <c r="L199" s="275" t="s">
        <v>308</v>
      </c>
      <c r="M199" s="269" t="s">
        <v>145</v>
      </c>
      <c r="N199" s="269" t="s">
        <v>56</v>
      </c>
      <c r="O199" s="269" t="s">
        <v>467</v>
      </c>
    </row>
    <row r="200" spans="1:15" s="102" customFormat="1" ht="25.5">
      <c r="A200" s="330">
        <v>138</v>
      </c>
      <c r="B200" s="269" t="s">
        <v>53</v>
      </c>
      <c r="C200" s="270">
        <v>4521010</v>
      </c>
      <c r="D200" s="271" t="s">
        <v>594</v>
      </c>
      <c r="E200" s="269" t="s">
        <v>459</v>
      </c>
      <c r="F200" s="269">
        <v>839</v>
      </c>
      <c r="G200" s="272" t="s">
        <v>460</v>
      </c>
      <c r="H200" s="273">
        <v>1</v>
      </c>
      <c r="I200" s="269" t="s">
        <v>461</v>
      </c>
      <c r="J200" s="269" t="s">
        <v>462</v>
      </c>
      <c r="K200" s="274">
        <v>1715000</v>
      </c>
      <c r="L200" s="301" t="s">
        <v>616</v>
      </c>
      <c r="M200" s="269" t="s">
        <v>145</v>
      </c>
      <c r="N200" s="269" t="s">
        <v>56</v>
      </c>
      <c r="O200" s="269" t="s">
        <v>467</v>
      </c>
    </row>
    <row r="201" spans="1:15" s="102" customFormat="1" ht="25.5">
      <c r="A201" s="376">
        <v>139</v>
      </c>
      <c r="B201" s="269" t="s">
        <v>53</v>
      </c>
      <c r="C201" s="270">
        <v>3410020</v>
      </c>
      <c r="D201" s="314" t="s">
        <v>652</v>
      </c>
      <c r="E201" s="269" t="s">
        <v>459</v>
      </c>
      <c r="F201" s="269">
        <v>796</v>
      </c>
      <c r="G201" s="273" t="s">
        <v>465</v>
      </c>
      <c r="H201" s="273">
        <v>1</v>
      </c>
      <c r="I201" s="269" t="s">
        <v>461</v>
      </c>
      <c r="J201" s="269" t="s">
        <v>462</v>
      </c>
      <c r="K201" s="274">
        <v>1100000</v>
      </c>
      <c r="L201" s="275" t="s">
        <v>308</v>
      </c>
      <c r="M201" s="269" t="s">
        <v>145</v>
      </c>
      <c r="N201" s="269" t="s">
        <v>56</v>
      </c>
      <c r="O201" s="269" t="s">
        <v>467</v>
      </c>
    </row>
    <row r="202" spans="1:15" s="102" customFormat="1" ht="25.5">
      <c r="A202" s="330">
        <v>140</v>
      </c>
      <c r="B202" s="269" t="s">
        <v>53</v>
      </c>
      <c r="C202" s="270">
        <v>3410010</v>
      </c>
      <c r="D202" s="314" t="s">
        <v>653</v>
      </c>
      <c r="E202" s="269" t="s">
        <v>459</v>
      </c>
      <c r="F202" s="269">
        <v>796</v>
      </c>
      <c r="G202" s="273" t="s">
        <v>465</v>
      </c>
      <c r="H202" s="273">
        <v>1</v>
      </c>
      <c r="I202" s="269" t="s">
        <v>461</v>
      </c>
      <c r="J202" s="269" t="s">
        <v>462</v>
      </c>
      <c r="K202" s="274">
        <v>800000</v>
      </c>
      <c r="L202" s="275" t="s">
        <v>308</v>
      </c>
      <c r="M202" s="269" t="s">
        <v>145</v>
      </c>
      <c r="N202" s="269" t="s">
        <v>56</v>
      </c>
      <c r="O202" s="269" t="s">
        <v>467</v>
      </c>
    </row>
    <row r="203" spans="1:15" s="102" customFormat="1" ht="25.5">
      <c r="A203" s="376">
        <v>141</v>
      </c>
      <c r="B203" s="269" t="s">
        <v>53</v>
      </c>
      <c r="C203" s="270">
        <v>4530060</v>
      </c>
      <c r="D203" s="314" t="s">
        <v>654</v>
      </c>
      <c r="E203" s="269" t="s">
        <v>459</v>
      </c>
      <c r="F203" s="269">
        <v>839</v>
      </c>
      <c r="G203" s="272" t="s">
        <v>460</v>
      </c>
      <c r="H203" s="273">
        <v>1</v>
      </c>
      <c r="I203" s="269" t="s">
        <v>461</v>
      </c>
      <c r="J203" s="269" t="s">
        <v>462</v>
      </c>
      <c r="K203" s="274">
        <v>300000</v>
      </c>
      <c r="L203" s="275" t="s">
        <v>308</v>
      </c>
      <c r="M203" s="269" t="s">
        <v>145</v>
      </c>
      <c r="N203" s="269" t="s">
        <v>56</v>
      </c>
      <c r="O203" s="269" t="s">
        <v>467</v>
      </c>
    </row>
    <row r="204" spans="1:15" s="102" customFormat="1" ht="25.5">
      <c r="A204" s="330">
        <v>142</v>
      </c>
      <c r="B204" s="269" t="s">
        <v>53</v>
      </c>
      <c r="C204" s="270">
        <v>7210000</v>
      </c>
      <c r="D204" s="451" t="s">
        <v>655</v>
      </c>
      <c r="E204" s="269" t="s">
        <v>459</v>
      </c>
      <c r="F204" s="269">
        <v>796</v>
      </c>
      <c r="G204" s="273" t="s">
        <v>465</v>
      </c>
      <c r="H204" s="273">
        <v>2</v>
      </c>
      <c r="I204" s="269" t="s">
        <v>461</v>
      </c>
      <c r="J204" s="269" t="s">
        <v>462</v>
      </c>
      <c r="K204" s="277">
        <v>316000</v>
      </c>
      <c r="L204" s="275" t="s">
        <v>308</v>
      </c>
      <c r="M204" s="269" t="s">
        <v>145</v>
      </c>
      <c r="N204" s="269" t="s">
        <v>56</v>
      </c>
      <c r="O204" s="269" t="s">
        <v>467</v>
      </c>
    </row>
    <row r="205" spans="1:15" s="102" customFormat="1" ht="25.5">
      <c r="A205" s="376">
        <v>143</v>
      </c>
      <c r="B205" s="269" t="s">
        <v>53</v>
      </c>
      <c r="C205" s="270">
        <v>7210000</v>
      </c>
      <c r="D205" s="271" t="s">
        <v>656</v>
      </c>
      <c r="E205" s="269" t="s">
        <v>459</v>
      </c>
      <c r="F205" s="269">
        <v>796</v>
      </c>
      <c r="G205" s="273" t="s">
        <v>465</v>
      </c>
      <c r="H205" s="273">
        <v>2</v>
      </c>
      <c r="I205" s="269" t="s">
        <v>461</v>
      </c>
      <c r="J205" s="269" t="s">
        <v>462</v>
      </c>
      <c r="K205" s="277">
        <v>60000</v>
      </c>
      <c r="L205" s="275" t="s">
        <v>308</v>
      </c>
      <c r="M205" s="269" t="s">
        <v>145</v>
      </c>
      <c r="N205" s="269" t="s">
        <v>56</v>
      </c>
      <c r="O205" s="269" t="s">
        <v>467</v>
      </c>
    </row>
    <row r="206" spans="1:15" s="102" customFormat="1" ht="25.5">
      <c r="A206" s="330">
        <v>144</v>
      </c>
      <c r="B206" s="269" t="s">
        <v>53</v>
      </c>
      <c r="C206" s="270">
        <v>7210000</v>
      </c>
      <c r="D206" s="313" t="s">
        <v>657</v>
      </c>
      <c r="E206" s="269" t="s">
        <v>459</v>
      </c>
      <c r="F206" s="269">
        <v>796</v>
      </c>
      <c r="G206" s="273" t="s">
        <v>465</v>
      </c>
      <c r="H206" s="273">
        <v>1</v>
      </c>
      <c r="I206" s="269" t="s">
        <v>461</v>
      </c>
      <c r="J206" s="269" t="s">
        <v>462</v>
      </c>
      <c r="K206" s="277">
        <v>300000</v>
      </c>
      <c r="L206" s="275" t="s">
        <v>308</v>
      </c>
      <c r="M206" s="269" t="s">
        <v>145</v>
      </c>
      <c r="N206" s="269" t="s">
        <v>56</v>
      </c>
      <c r="O206" s="269" t="s">
        <v>467</v>
      </c>
    </row>
    <row r="207" spans="1:15" s="102" customFormat="1" ht="25.5">
      <c r="A207" s="376">
        <v>145</v>
      </c>
      <c r="B207" s="269" t="s">
        <v>53</v>
      </c>
      <c r="C207" s="270">
        <v>7210000</v>
      </c>
      <c r="D207" s="398" t="s">
        <v>658</v>
      </c>
      <c r="E207" s="269" t="s">
        <v>459</v>
      </c>
      <c r="F207" s="269">
        <v>796</v>
      </c>
      <c r="G207" s="272" t="s">
        <v>460</v>
      </c>
      <c r="H207" s="273">
        <v>1</v>
      </c>
      <c r="I207" s="269" t="s">
        <v>461</v>
      </c>
      <c r="J207" s="269" t="s">
        <v>462</v>
      </c>
      <c r="K207" s="277">
        <v>223220</v>
      </c>
      <c r="L207" s="275" t="s">
        <v>308</v>
      </c>
      <c r="M207" s="269" t="s">
        <v>145</v>
      </c>
      <c r="N207" s="269" t="s">
        <v>56</v>
      </c>
      <c r="O207" s="269" t="s">
        <v>467</v>
      </c>
    </row>
    <row r="208" spans="1:15" s="102" customFormat="1" ht="89.25">
      <c r="A208" s="268">
        <v>146</v>
      </c>
      <c r="B208" s="269" t="s">
        <v>53</v>
      </c>
      <c r="C208" s="270">
        <v>7210000</v>
      </c>
      <c r="D208" s="295" t="s">
        <v>659</v>
      </c>
      <c r="E208" s="269" t="s">
        <v>459</v>
      </c>
      <c r="F208" s="269">
        <v>796</v>
      </c>
      <c r="G208" s="272" t="s">
        <v>460</v>
      </c>
      <c r="H208" s="273">
        <v>1</v>
      </c>
      <c r="I208" s="269" t="s">
        <v>461</v>
      </c>
      <c r="J208" s="269" t="s">
        <v>462</v>
      </c>
      <c r="K208" s="277">
        <v>6669076.75</v>
      </c>
      <c r="L208" s="275" t="s">
        <v>309</v>
      </c>
      <c r="M208" s="269" t="s">
        <v>145</v>
      </c>
      <c r="N208" s="269" t="s">
        <v>56</v>
      </c>
      <c r="O208" s="269" t="s">
        <v>467</v>
      </c>
    </row>
    <row r="209" spans="1:42" s="102" customFormat="1" ht="25.5">
      <c r="A209" s="268">
        <v>147</v>
      </c>
      <c r="B209" s="269" t="s">
        <v>53</v>
      </c>
      <c r="C209" s="270">
        <v>7210000</v>
      </c>
      <c r="D209" s="295" t="s">
        <v>660</v>
      </c>
      <c r="E209" s="269" t="s">
        <v>459</v>
      </c>
      <c r="F209" s="269">
        <v>796</v>
      </c>
      <c r="G209" s="272" t="s">
        <v>460</v>
      </c>
      <c r="H209" s="273">
        <v>1</v>
      </c>
      <c r="I209" s="269" t="s">
        <v>461</v>
      </c>
      <c r="J209" s="269" t="s">
        <v>462</v>
      </c>
      <c r="K209" s="277">
        <v>325380</v>
      </c>
      <c r="L209" s="275" t="s">
        <v>309</v>
      </c>
      <c r="M209" s="269" t="s">
        <v>145</v>
      </c>
      <c r="N209" s="269" t="s">
        <v>56</v>
      </c>
      <c r="O209" s="269" t="s">
        <v>467</v>
      </c>
    </row>
    <row r="210" spans="1:42" s="102" customFormat="1" ht="51">
      <c r="A210" s="361">
        <v>148</v>
      </c>
      <c r="B210" s="297" t="s">
        <v>53</v>
      </c>
      <c r="C210" s="298">
        <v>7210000</v>
      </c>
      <c r="D210" s="299" t="s">
        <v>661</v>
      </c>
      <c r="E210" s="297" t="s">
        <v>459</v>
      </c>
      <c r="F210" s="297">
        <v>796</v>
      </c>
      <c r="G210" s="401" t="s">
        <v>460</v>
      </c>
      <c r="H210" s="402">
        <v>1</v>
      </c>
      <c r="I210" s="297" t="s">
        <v>461</v>
      </c>
      <c r="J210" s="297" t="s">
        <v>462</v>
      </c>
      <c r="K210" s="364">
        <v>3300000</v>
      </c>
      <c r="L210" s="301" t="s">
        <v>308</v>
      </c>
      <c r="M210" s="297" t="s">
        <v>145</v>
      </c>
      <c r="N210" s="297" t="s">
        <v>56</v>
      </c>
      <c r="O210" s="297" t="s">
        <v>467</v>
      </c>
    </row>
    <row r="211" spans="1:42" s="618" customFormat="1">
      <c r="A211" s="279"/>
      <c r="B211" s="282"/>
      <c r="C211" s="291"/>
      <c r="D211" s="282"/>
      <c r="E211" s="282"/>
      <c r="F211" s="282"/>
      <c r="G211" s="282"/>
      <c r="H211" s="282"/>
      <c r="I211" s="282"/>
      <c r="J211" s="282"/>
      <c r="K211" s="283">
        <f>SUM(K186:K210)</f>
        <v>130431254.56</v>
      </c>
      <c r="L211" s="292"/>
      <c r="M211" s="292"/>
      <c r="N211" s="282"/>
      <c r="O211" s="280"/>
    </row>
    <row r="212" spans="1:42">
      <c r="A212" s="279"/>
      <c r="B212" s="282"/>
      <c r="C212" s="291"/>
      <c r="D212" s="282" t="s">
        <v>468</v>
      </c>
      <c r="E212" s="282"/>
      <c r="F212" s="282"/>
      <c r="G212" s="282"/>
      <c r="H212" s="282"/>
      <c r="I212" s="282"/>
      <c r="J212" s="282"/>
      <c r="K212" s="283"/>
      <c r="L212" s="292"/>
      <c r="M212" s="292"/>
      <c r="N212" s="282"/>
      <c r="O212" s="280"/>
      <c r="P212" s="5"/>
    </row>
    <row r="213" spans="1:42" ht="25.5">
      <c r="A213" s="346">
        <v>149</v>
      </c>
      <c r="B213" s="269" t="s">
        <v>53</v>
      </c>
      <c r="C213" s="332">
        <v>3020000</v>
      </c>
      <c r="D213" s="333" t="s">
        <v>662</v>
      </c>
      <c r="E213" s="334" t="s">
        <v>125</v>
      </c>
      <c r="F213" s="269">
        <v>839</v>
      </c>
      <c r="G213" s="269" t="s">
        <v>460</v>
      </c>
      <c r="H213" s="269">
        <v>3</v>
      </c>
      <c r="I213" s="269">
        <v>32425000000</v>
      </c>
      <c r="J213" s="269" t="s">
        <v>462</v>
      </c>
      <c r="K213" s="288">
        <v>133650</v>
      </c>
      <c r="L213" s="87" t="s">
        <v>616</v>
      </c>
      <c r="M213" s="452" t="s">
        <v>588</v>
      </c>
      <c r="N213" s="335" t="s">
        <v>56</v>
      </c>
      <c r="O213" s="269" t="s">
        <v>467</v>
      </c>
      <c r="P213" s="5"/>
    </row>
    <row r="214" spans="1:42" s="77" customFormat="1" ht="25.5">
      <c r="A214" s="330">
        <v>150</v>
      </c>
      <c r="B214" s="269" t="s">
        <v>53</v>
      </c>
      <c r="C214" s="270">
        <v>6420020</v>
      </c>
      <c r="D214" s="294" t="s">
        <v>663</v>
      </c>
      <c r="E214" s="269" t="s">
        <v>459</v>
      </c>
      <c r="F214" s="269">
        <v>839</v>
      </c>
      <c r="G214" s="269" t="s">
        <v>460</v>
      </c>
      <c r="H214" s="269">
        <v>1</v>
      </c>
      <c r="I214" s="269" t="s">
        <v>664</v>
      </c>
      <c r="J214" s="269" t="s">
        <v>665</v>
      </c>
      <c r="K214" s="277">
        <v>251520</v>
      </c>
      <c r="L214" s="87" t="s">
        <v>616</v>
      </c>
      <c r="M214" s="269" t="s">
        <v>145</v>
      </c>
      <c r="N214" s="269" t="s">
        <v>471</v>
      </c>
      <c r="O214" s="269" t="s">
        <v>463</v>
      </c>
      <c r="P214" s="331"/>
      <c r="Q214" s="331"/>
      <c r="R214" s="331"/>
      <c r="S214" s="331"/>
      <c r="T214" s="331"/>
      <c r="U214" s="331"/>
      <c r="V214" s="331"/>
      <c r="W214" s="331"/>
      <c r="X214" s="331"/>
      <c r="Y214" s="331"/>
      <c r="Z214" s="331"/>
      <c r="AA214" s="331"/>
      <c r="AB214" s="331"/>
      <c r="AC214" s="331"/>
      <c r="AD214" s="331"/>
      <c r="AE214" s="331"/>
      <c r="AF214" s="331"/>
      <c r="AG214" s="331"/>
      <c r="AH214" s="331"/>
      <c r="AI214" s="331"/>
      <c r="AJ214" s="331"/>
      <c r="AK214" s="331"/>
      <c r="AL214" s="331"/>
      <c r="AM214" s="331"/>
      <c r="AN214" s="331"/>
      <c r="AO214" s="331"/>
      <c r="AP214" s="331"/>
    </row>
    <row r="215" spans="1:42" s="77" customFormat="1" ht="25.5">
      <c r="A215" s="346">
        <v>151</v>
      </c>
      <c r="B215" s="269" t="s">
        <v>53</v>
      </c>
      <c r="C215" s="270">
        <v>6420090</v>
      </c>
      <c r="D215" s="294" t="s">
        <v>666</v>
      </c>
      <c r="E215" s="269" t="s">
        <v>459</v>
      </c>
      <c r="F215" s="269">
        <v>839</v>
      </c>
      <c r="G215" s="269" t="s">
        <v>460</v>
      </c>
      <c r="H215" s="269">
        <v>1</v>
      </c>
      <c r="I215" s="269" t="s">
        <v>664</v>
      </c>
      <c r="J215" s="269" t="s">
        <v>665</v>
      </c>
      <c r="K215" s="277">
        <v>23400</v>
      </c>
      <c r="L215" s="87" t="s">
        <v>616</v>
      </c>
      <c r="M215" s="269" t="s">
        <v>145</v>
      </c>
      <c r="N215" s="269" t="s">
        <v>471</v>
      </c>
      <c r="O215" s="269" t="s">
        <v>463</v>
      </c>
      <c r="P215" s="331"/>
      <c r="Q215" s="331"/>
      <c r="R215" s="331"/>
      <c r="S215" s="331"/>
      <c r="T215" s="331"/>
      <c r="U215" s="331"/>
      <c r="V215" s="331"/>
      <c r="W215" s="331"/>
      <c r="X215" s="331"/>
      <c r="Y215" s="331"/>
      <c r="Z215" s="331"/>
      <c r="AA215" s="331"/>
      <c r="AB215" s="331"/>
      <c r="AC215" s="331"/>
      <c r="AD215" s="331"/>
      <c r="AE215" s="331"/>
      <c r="AF215" s="331"/>
      <c r="AG215" s="331"/>
      <c r="AH215" s="331"/>
      <c r="AI215" s="331"/>
      <c r="AJ215" s="331"/>
      <c r="AK215" s="331"/>
      <c r="AL215" s="331"/>
      <c r="AM215" s="331"/>
      <c r="AN215" s="331"/>
      <c r="AO215" s="331"/>
      <c r="AP215" s="331"/>
    </row>
    <row r="216" spans="1:42" s="77" customFormat="1" ht="25.5">
      <c r="A216" s="330">
        <v>152</v>
      </c>
      <c r="B216" s="269" t="s">
        <v>53</v>
      </c>
      <c r="C216" s="270">
        <v>6420030</v>
      </c>
      <c r="D216" s="294" t="s">
        <v>667</v>
      </c>
      <c r="E216" s="269" t="s">
        <v>459</v>
      </c>
      <c r="F216" s="269">
        <v>839</v>
      </c>
      <c r="G216" s="269" t="s">
        <v>460</v>
      </c>
      <c r="H216" s="269">
        <v>1</v>
      </c>
      <c r="I216" s="269" t="s">
        <v>664</v>
      </c>
      <c r="J216" s="269" t="s">
        <v>665</v>
      </c>
      <c r="K216" s="277">
        <v>290400</v>
      </c>
      <c r="L216" s="87" t="s">
        <v>616</v>
      </c>
      <c r="M216" s="269" t="s">
        <v>145</v>
      </c>
      <c r="N216" s="269" t="s">
        <v>471</v>
      </c>
      <c r="O216" s="269" t="s">
        <v>463</v>
      </c>
      <c r="P216" s="331"/>
      <c r="Q216" s="331"/>
      <c r="R216" s="331"/>
      <c r="S216" s="331"/>
      <c r="T216" s="331"/>
      <c r="U216" s="331"/>
      <c r="V216" s="331"/>
      <c r="W216" s="331"/>
      <c r="X216" s="331"/>
      <c r="Y216" s="331"/>
      <c r="Z216" s="331"/>
      <c r="AA216" s="331"/>
      <c r="AB216" s="331"/>
      <c r="AC216" s="331"/>
      <c r="AD216" s="331"/>
      <c r="AE216" s="331"/>
      <c r="AF216" s="331"/>
      <c r="AG216" s="331"/>
      <c r="AH216" s="331"/>
      <c r="AI216" s="331"/>
      <c r="AJ216" s="331"/>
      <c r="AK216" s="331"/>
      <c r="AL216" s="331"/>
      <c r="AM216" s="331"/>
      <c r="AN216" s="331"/>
      <c r="AO216" s="331"/>
      <c r="AP216" s="331"/>
    </row>
    <row r="217" spans="1:42" s="77" customFormat="1" ht="38.25">
      <c r="A217" s="346">
        <v>153</v>
      </c>
      <c r="B217" s="269" t="s">
        <v>53</v>
      </c>
      <c r="C217" s="270">
        <v>6420030</v>
      </c>
      <c r="D217" s="294" t="s">
        <v>668</v>
      </c>
      <c r="E217" s="269" t="s">
        <v>459</v>
      </c>
      <c r="F217" s="269">
        <v>839</v>
      </c>
      <c r="G217" s="269" t="s">
        <v>460</v>
      </c>
      <c r="H217" s="269">
        <v>1</v>
      </c>
      <c r="I217" s="269">
        <v>32431000000</v>
      </c>
      <c r="J217" s="269" t="s">
        <v>626</v>
      </c>
      <c r="K217" s="277">
        <v>5400</v>
      </c>
      <c r="L217" s="87" t="s">
        <v>616</v>
      </c>
      <c r="M217" s="269" t="s">
        <v>145</v>
      </c>
      <c r="N217" s="269" t="s">
        <v>471</v>
      </c>
      <c r="O217" s="269" t="s">
        <v>463</v>
      </c>
      <c r="P217" s="331"/>
      <c r="Q217" s="331"/>
      <c r="R217" s="331"/>
      <c r="S217" s="331"/>
      <c r="T217" s="331"/>
      <c r="U217" s="331"/>
      <c r="V217" s="331"/>
      <c r="W217" s="331"/>
      <c r="X217" s="331"/>
      <c r="Y217" s="331"/>
      <c r="Z217" s="331"/>
      <c r="AA217" s="331"/>
      <c r="AB217" s="331"/>
      <c r="AC217" s="331"/>
      <c r="AD217" s="331"/>
      <c r="AE217" s="331"/>
      <c r="AF217" s="331"/>
      <c r="AG217" s="331"/>
      <c r="AH217" s="331"/>
      <c r="AI217" s="331"/>
      <c r="AJ217" s="331"/>
      <c r="AK217" s="331"/>
      <c r="AL217" s="331"/>
      <c r="AM217" s="331"/>
      <c r="AN217" s="331"/>
      <c r="AO217" s="331"/>
      <c r="AP217" s="331"/>
    </row>
    <row r="218" spans="1:42" s="77" customFormat="1" ht="25.5">
      <c r="A218" s="330">
        <v>154</v>
      </c>
      <c r="B218" s="269" t="s">
        <v>53</v>
      </c>
      <c r="C218" s="270">
        <v>6420090</v>
      </c>
      <c r="D218" s="294" t="s">
        <v>669</v>
      </c>
      <c r="E218" s="269" t="s">
        <v>459</v>
      </c>
      <c r="F218" s="269">
        <v>839</v>
      </c>
      <c r="G218" s="269" t="s">
        <v>460</v>
      </c>
      <c r="H218" s="269">
        <v>1</v>
      </c>
      <c r="I218" s="269" t="s">
        <v>664</v>
      </c>
      <c r="J218" s="269" t="s">
        <v>665</v>
      </c>
      <c r="K218" s="277">
        <v>859800</v>
      </c>
      <c r="L218" s="87" t="s">
        <v>616</v>
      </c>
      <c r="M218" s="269" t="s">
        <v>145</v>
      </c>
      <c r="N218" s="269" t="s">
        <v>471</v>
      </c>
      <c r="O218" s="269" t="s">
        <v>463</v>
      </c>
      <c r="P218" s="331"/>
      <c r="Q218" s="331"/>
      <c r="R218" s="331"/>
      <c r="S218" s="331"/>
      <c r="T218" s="331"/>
      <c r="U218" s="331"/>
      <c r="V218" s="331"/>
      <c r="W218" s="331"/>
      <c r="X218" s="331"/>
      <c r="Y218" s="331"/>
      <c r="Z218" s="331"/>
      <c r="AA218" s="331"/>
      <c r="AB218" s="331"/>
      <c r="AC218" s="331"/>
      <c r="AD218" s="331"/>
      <c r="AE218" s="331"/>
      <c r="AF218" s="331"/>
      <c r="AG218" s="331"/>
      <c r="AH218" s="331"/>
      <c r="AI218" s="331"/>
      <c r="AJ218" s="331"/>
      <c r="AK218" s="331"/>
      <c r="AL218" s="331"/>
      <c r="AM218" s="331"/>
      <c r="AN218" s="331"/>
      <c r="AO218" s="331"/>
      <c r="AP218" s="331"/>
    </row>
    <row r="219" spans="1:42" s="77" customFormat="1" ht="25.5">
      <c r="A219" s="346">
        <v>155</v>
      </c>
      <c r="B219" s="269" t="s">
        <v>53</v>
      </c>
      <c r="C219" s="270">
        <v>6420090</v>
      </c>
      <c r="D219" s="294" t="s">
        <v>670</v>
      </c>
      <c r="E219" s="269" t="s">
        <v>459</v>
      </c>
      <c r="F219" s="269">
        <v>839</v>
      </c>
      <c r="G219" s="269" t="s">
        <v>460</v>
      </c>
      <c r="H219" s="269">
        <v>1</v>
      </c>
      <c r="I219" s="269" t="s">
        <v>664</v>
      </c>
      <c r="J219" s="269" t="s">
        <v>665</v>
      </c>
      <c r="K219" s="277">
        <v>990000</v>
      </c>
      <c r="L219" s="87" t="s">
        <v>616</v>
      </c>
      <c r="M219" s="269" t="s">
        <v>145</v>
      </c>
      <c r="N219" s="269" t="s">
        <v>471</v>
      </c>
      <c r="O219" s="269" t="s">
        <v>463</v>
      </c>
      <c r="P219" s="331"/>
      <c r="Q219" s="331"/>
      <c r="R219" s="331"/>
      <c r="S219" s="331"/>
      <c r="T219" s="331"/>
      <c r="U219" s="331"/>
      <c r="V219" s="331"/>
      <c r="W219" s="331"/>
      <c r="X219" s="331"/>
      <c r="Y219" s="331"/>
      <c r="Z219" s="331"/>
      <c r="AA219" s="331"/>
      <c r="AB219" s="331"/>
      <c r="AC219" s="331"/>
      <c r="AD219" s="331"/>
      <c r="AE219" s="331"/>
      <c r="AF219" s="331"/>
      <c r="AG219" s="331"/>
      <c r="AH219" s="331"/>
      <c r="AI219" s="331"/>
      <c r="AJ219" s="331"/>
      <c r="AK219" s="331"/>
      <c r="AL219" s="331"/>
      <c r="AM219" s="331"/>
      <c r="AN219" s="331"/>
      <c r="AO219" s="331"/>
      <c r="AP219" s="331"/>
    </row>
    <row r="220" spans="1:42" s="77" customFormat="1" ht="25.5">
      <c r="A220" s="330">
        <v>156</v>
      </c>
      <c r="B220" s="269" t="s">
        <v>53</v>
      </c>
      <c r="C220" s="270">
        <v>3020000</v>
      </c>
      <c r="D220" s="294" t="s">
        <v>530</v>
      </c>
      <c r="E220" s="269" t="s">
        <v>459</v>
      </c>
      <c r="F220" s="269">
        <v>839</v>
      </c>
      <c r="G220" s="269" t="s">
        <v>460</v>
      </c>
      <c r="H220" s="269">
        <v>3</v>
      </c>
      <c r="I220" s="269">
        <v>32425000000</v>
      </c>
      <c r="J220" s="269" t="s">
        <v>462</v>
      </c>
      <c r="K220" s="288">
        <v>229430</v>
      </c>
      <c r="L220" s="87" t="s">
        <v>616</v>
      </c>
      <c r="M220" s="269" t="s">
        <v>532</v>
      </c>
      <c r="N220" s="269" t="s">
        <v>56</v>
      </c>
      <c r="O220" s="269" t="s">
        <v>467</v>
      </c>
      <c r="P220" s="331"/>
      <c r="Q220" s="331"/>
      <c r="R220" s="331"/>
      <c r="S220" s="331"/>
      <c r="T220" s="331"/>
      <c r="U220" s="331"/>
      <c r="V220" s="331"/>
      <c r="W220" s="331"/>
      <c r="X220" s="331"/>
      <c r="Y220" s="331"/>
      <c r="Z220" s="331"/>
      <c r="AA220" s="331"/>
      <c r="AB220" s="331"/>
      <c r="AC220" s="331"/>
      <c r="AD220" s="331"/>
      <c r="AE220" s="331"/>
      <c r="AF220" s="331"/>
      <c r="AG220" s="331"/>
      <c r="AH220" s="331"/>
      <c r="AI220" s="331"/>
      <c r="AJ220" s="331"/>
      <c r="AK220" s="331"/>
      <c r="AL220" s="331"/>
      <c r="AM220" s="331"/>
      <c r="AN220" s="331"/>
      <c r="AO220" s="331"/>
      <c r="AP220" s="331"/>
    </row>
    <row r="221" spans="1:42" s="77" customFormat="1" ht="25.5">
      <c r="A221" s="346">
        <v>157</v>
      </c>
      <c r="B221" s="269" t="s">
        <v>53</v>
      </c>
      <c r="C221" s="270">
        <v>7200000</v>
      </c>
      <c r="D221" s="294" t="s">
        <v>671</v>
      </c>
      <c r="E221" s="269" t="s">
        <v>459</v>
      </c>
      <c r="F221" s="269">
        <v>839</v>
      </c>
      <c r="G221" s="269" t="s">
        <v>460</v>
      </c>
      <c r="H221" s="269">
        <v>1</v>
      </c>
      <c r="I221" s="269">
        <v>32425000000</v>
      </c>
      <c r="J221" s="269" t="s">
        <v>462</v>
      </c>
      <c r="K221" s="288">
        <v>336000</v>
      </c>
      <c r="L221" s="87" t="s">
        <v>616</v>
      </c>
      <c r="M221" s="269" t="s">
        <v>145</v>
      </c>
      <c r="N221" s="269" t="s">
        <v>471</v>
      </c>
      <c r="O221" s="269" t="s">
        <v>463</v>
      </c>
      <c r="P221" s="331"/>
      <c r="Q221" s="331"/>
      <c r="R221" s="331"/>
      <c r="S221" s="331"/>
      <c r="T221" s="331"/>
      <c r="U221" s="331"/>
      <c r="V221" s="331"/>
      <c r="W221" s="331"/>
      <c r="X221" s="331"/>
      <c r="Y221" s="331"/>
      <c r="Z221" s="331"/>
      <c r="AA221" s="331"/>
      <c r="AB221" s="331"/>
      <c r="AC221" s="331"/>
      <c r="AD221" s="331"/>
      <c r="AE221" s="331"/>
      <c r="AF221" s="331"/>
      <c r="AG221" s="331"/>
      <c r="AH221" s="331"/>
      <c r="AI221" s="331"/>
      <c r="AJ221" s="331"/>
      <c r="AK221" s="331"/>
      <c r="AL221" s="331"/>
      <c r="AM221" s="331"/>
      <c r="AN221" s="331"/>
      <c r="AO221" s="331"/>
      <c r="AP221" s="331"/>
    </row>
    <row r="222" spans="1:42" s="77" customFormat="1" ht="25.5">
      <c r="A222" s="330">
        <v>158</v>
      </c>
      <c r="B222" s="269" t="s">
        <v>53</v>
      </c>
      <c r="C222" s="270">
        <v>7250000</v>
      </c>
      <c r="D222" s="294" t="s">
        <v>672</v>
      </c>
      <c r="E222" s="269" t="s">
        <v>459</v>
      </c>
      <c r="F222" s="269">
        <v>839</v>
      </c>
      <c r="G222" s="269" t="s">
        <v>460</v>
      </c>
      <c r="H222" s="269">
        <v>1</v>
      </c>
      <c r="I222" s="269" t="s">
        <v>664</v>
      </c>
      <c r="J222" s="269" t="s">
        <v>665</v>
      </c>
      <c r="K222" s="288">
        <v>140000</v>
      </c>
      <c r="L222" s="87" t="s">
        <v>616</v>
      </c>
      <c r="M222" s="269" t="s">
        <v>145</v>
      </c>
      <c r="N222" s="269" t="s">
        <v>56</v>
      </c>
      <c r="O222" s="269" t="s">
        <v>467</v>
      </c>
      <c r="P222" s="331"/>
      <c r="Q222" s="331"/>
      <c r="R222" s="331"/>
      <c r="S222" s="331"/>
      <c r="T222" s="331"/>
      <c r="U222" s="331"/>
      <c r="V222" s="331"/>
      <c r="W222" s="331"/>
      <c r="X222" s="331"/>
      <c r="Y222" s="331"/>
      <c r="Z222" s="331"/>
      <c r="AA222" s="331"/>
      <c r="AB222" s="331"/>
      <c r="AC222" s="331"/>
      <c r="AD222" s="331"/>
      <c r="AE222" s="331"/>
      <c r="AF222" s="331"/>
      <c r="AG222" s="331"/>
      <c r="AH222" s="331"/>
      <c r="AI222" s="331"/>
      <c r="AJ222" s="331"/>
      <c r="AK222" s="331"/>
      <c r="AL222" s="331"/>
      <c r="AM222" s="331"/>
      <c r="AN222" s="331"/>
      <c r="AO222" s="331"/>
      <c r="AP222" s="331"/>
    </row>
    <row r="223" spans="1:42" s="77" customFormat="1" ht="25.5">
      <c r="A223" s="346">
        <v>159</v>
      </c>
      <c r="B223" s="269" t="s">
        <v>53</v>
      </c>
      <c r="C223" s="270">
        <v>9221000</v>
      </c>
      <c r="D223" s="294" t="s">
        <v>673</v>
      </c>
      <c r="E223" s="269" t="s">
        <v>459</v>
      </c>
      <c r="F223" s="269">
        <v>839</v>
      </c>
      <c r="G223" s="269" t="s">
        <v>460</v>
      </c>
      <c r="H223" s="269">
        <v>1</v>
      </c>
      <c r="I223" s="269" t="s">
        <v>461</v>
      </c>
      <c r="J223" s="269" t="s">
        <v>462</v>
      </c>
      <c r="K223" s="288">
        <v>330000</v>
      </c>
      <c r="L223" s="87" t="s">
        <v>616</v>
      </c>
      <c r="M223" s="269" t="s">
        <v>145</v>
      </c>
      <c r="N223" s="269" t="s">
        <v>56</v>
      </c>
      <c r="O223" s="269" t="s">
        <v>467</v>
      </c>
      <c r="P223" s="331"/>
      <c r="Q223" s="331"/>
      <c r="R223" s="331"/>
      <c r="S223" s="331"/>
      <c r="T223" s="331"/>
      <c r="U223" s="331"/>
      <c r="V223" s="331"/>
      <c r="W223" s="331"/>
      <c r="X223" s="331"/>
      <c r="Y223" s="331"/>
      <c r="Z223" s="331"/>
      <c r="AA223" s="331"/>
      <c r="AB223" s="331"/>
      <c r="AC223" s="331"/>
      <c r="AD223" s="331"/>
      <c r="AE223" s="331"/>
      <c r="AF223" s="331"/>
      <c r="AG223" s="331"/>
      <c r="AH223" s="331"/>
      <c r="AI223" s="331"/>
      <c r="AJ223" s="331"/>
      <c r="AK223" s="331"/>
      <c r="AL223" s="331"/>
      <c r="AM223" s="331"/>
      <c r="AN223" s="331"/>
      <c r="AO223" s="331"/>
      <c r="AP223" s="331"/>
    </row>
    <row r="224" spans="1:42" s="9" customFormat="1" ht="15">
      <c r="A224" s="404"/>
      <c r="B224" s="280"/>
      <c r="C224" s="281"/>
      <c r="D224" s="282"/>
      <c r="E224" s="329"/>
      <c r="F224" s="280"/>
      <c r="G224" s="280"/>
      <c r="H224" s="280"/>
      <c r="I224" s="280"/>
      <c r="J224" s="280"/>
      <c r="K224" s="283">
        <f>SUM(K213:K223)</f>
        <v>3589600</v>
      </c>
      <c r="L224" s="396"/>
      <c r="M224" s="396"/>
      <c r="N224" s="280"/>
      <c r="O224" s="280"/>
      <c r="P224" s="267"/>
      <c r="Q224" s="267"/>
      <c r="R224" s="267"/>
      <c r="S224" s="267"/>
      <c r="T224" s="267"/>
      <c r="U224" s="267"/>
      <c r="V224" s="267"/>
      <c r="W224" s="267"/>
      <c r="X224" s="267"/>
      <c r="Y224" s="267"/>
      <c r="Z224" s="267"/>
      <c r="AA224" s="267"/>
      <c r="AB224" s="267"/>
      <c r="AC224" s="267"/>
      <c r="AD224" s="267"/>
      <c r="AE224" s="267"/>
      <c r="AF224" s="267"/>
      <c r="AG224" s="267"/>
      <c r="AH224" s="267"/>
      <c r="AI224" s="267"/>
      <c r="AJ224" s="267"/>
      <c r="AK224" s="267"/>
      <c r="AL224" s="267"/>
      <c r="AM224" s="267"/>
      <c r="AN224" s="267"/>
      <c r="AO224" s="267"/>
      <c r="AP224" s="267"/>
    </row>
    <row r="225" spans="1:62" s="77" customFormat="1" ht="19.5" customHeight="1">
      <c r="A225" s="404"/>
      <c r="B225" s="280"/>
      <c r="C225" s="281"/>
      <c r="D225" s="282" t="s">
        <v>481</v>
      </c>
      <c r="E225" s="329"/>
      <c r="F225" s="280"/>
      <c r="G225" s="280"/>
      <c r="H225" s="280"/>
      <c r="I225" s="280"/>
      <c r="J225" s="280"/>
      <c r="K225" s="453"/>
      <c r="L225" s="396"/>
      <c r="M225" s="396"/>
      <c r="N225" s="280"/>
      <c r="O225" s="280"/>
      <c r="P225" s="337"/>
      <c r="Q225" s="338"/>
      <c r="R225" s="339"/>
      <c r="S225" s="340"/>
      <c r="T225" s="340"/>
      <c r="U225" s="341"/>
      <c r="V225" s="342"/>
      <c r="W225" s="341"/>
      <c r="X225" s="343"/>
      <c r="Y225" s="344"/>
      <c r="Z225" s="331"/>
      <c r="AA225" s="331"/>
      <c r="AB225" s="331"/>
      <c r="AC225" s="331"/>
      <c r="AD225" s="331"/>
      <c r="AE225" s="331"/>
      <c r="AF225" s="331"/>
      <c r="AG225" s="331"/>
      <c r="AH225" s="331"/>
      <c r="AI225" s="331"/>
      <c r="AJ225" s="331"/>
      <c r="AK225" s="331"/>
      <c r="AL225" s="331"/>
      <c r="AM225" s="331"/>
      <c r="AN225" s="331"/>
      <c r="AO225" s="331"/>
      <c r="AP225" s="331"/>
      <c r="AQ225" s="331"/>
      <c r="AR225" s="331"/>
      <c r="AS225" s="331"/>
      <c r="AT225" s="331"/>
      <c r="AU225" s="331"/>
      <c r="AV225" s="331"/>
      <c r="AW225" s="331"/>
      <c r="AX225" s="331"/>
      <c r="AY225" s="331"/>
      <c r="AZ225" s="331"/>
      <c r="BA225" s="331"/>
      <c r="BB225" s="331"/>
      <c r="BC225" s="331"/>
      <c r="BD225" s="331"/>
      <c r="BE225" s="331"/>
      <c r="BF225" s="331"/>
      <c r="BG225" s="331"/>
      <c r="BH225" s="331"/>
      <c r="BI225" s="331"/>
      <c r="BJ225" s="331"/>
    </row>
    <row r="226" spans="1:62" s="276" customFormat="1" ht="45.75" customHeight="1">
      <c r="A226" s="346">
        <v>160</v>
      </c>
      <c r="B226" s="269" t="s">
        <v>53</v>
      </c>
      <c r="C226" s="270">
        <v>2423000</v>
      </c>
      <c r="D226" s="295" t="s">
        <v>674</v>
      </c>
      <c r="E226" s="334" t="s">
        <v>125</v>
      </c>
      <c r="F226" s="269">
        <v>796</v>
      </c>
      <c r="G226" s="269" t="s">
        <v>37</v>
      </c>
      <c r="H226" s="269">
        <v>15</v>
      </c>
      <c r="I226" s="269">
        <v>32425000000</v>
      </c>
      <c r="J226" s="269" t="s">
        <v>462</v>
      </c>
      <c r="K226" s="288">
        <v>9750</v>
      </c>
      <c r="L226" s="275" t="s">
        <v>308</v>
      </c>
      <c r="M226" s="347" t="s">
        <v>49</v>
      </c>
      <c r="N226" s="269" t="s">
        <v>56</v>
      </c>
      <c r="O226" s="269" t="s">
        <v>463</v>
      </c>
    </row>
    <row r="227" spans="1:62" s="77" customFormat="1" ht="27.75" customHeight="1">
      <c r="A227" s="346">
        <v>161</v>
      </c>
      <c r="B227" s="269" t="s">
        <v>53</v>
      </c>
      <c r="C227" s="270">
        <v>6613</v>
      </c>
      <c r="D227" s="294" t="s">
        <v>675</v>
      </c>
      <c r="E227" s="334" t="s">
        <v>125</v>
      </c>
      <c r="F227" s="269">
        <v>796</v>
      </c>
      <c r="G227" s="269" t="s">
        <v>37</v>
      </c>
      <c r="H227" s="269">
        <v>3</v>
      </c>
      <c r="I227" s="269">
        <v>32425000000</v>
      </c>
      <c r="J227" s="269" t="s">
        <v>462</v>
      </c>
      <c r="K227" s="288">
        <v>252000</v>
      </c>
      <c r="L227" s="275" t="s">
        <v>309</v>
      </c>
      <c r="M227" s="347" t="s">
        <v>49</v>
      </c>
      <c r="N227" s="269" t="s">
        <v>56</v>
      </c>
      <c r="O227" s="269" t="s">
        <v>467</v>
      </c>
      <c r="P227" s="331"/>
      <c r="Q227" s="331"/>
      <c r="R227" s="331"/>
      <c r="S227" s="331"/>
      <c r="T227" s="331"/>
      <c r="U227" s="331"/>
      <c r="V227" s="331"/>
      <c r="W227" s="331"/>
      <c r="X227" s="331"/>
      <c r="Y227" s="331"/>
      <c r="Z227" s="331"/>
      <c r="AA227" s="331"/>
      <c r="AB227" s="331"/>
      <c r="AC227" s="331"/>
      <c r="AD227" s="331"/>
      <c r="AE227" s="331"/>
      <c r="AF227" s="331"/>
      <c r="AG227" s="331"/>
      <c r="AH227" s="331"/>
      <c r="AI227" s="331"/>
      <c r="AJ227" s="331"/>
      <c r="AK227" s="331"/>
      <c r="AL227" s="331"/>
      <c r="AM227" s="331"/>
      <c r="AN227" s="331"/>
      <c r="AO227" s="331"/>
      <c r="AP227" s="331"/>
    </row>
    <row r="228" spans="1:62">
      <c r="A228" s="279"/>
      <c r="B228" s="280"/>
      <c r="C228" s="281"/>
      <c r="D228" s="282"/>
      <c r="E228" s="282"/>
      <c r="F228" s="282"/>
      <c r="G228" s="282"/>
      <c r="H228" s="282"/>
      <c r="I228" s="282"/>
      <c r="J228" s="282"/>
      <c r="K228" s="283">
        <f>SUM(K226:K227)</f>
        <v>261750</v>
      </c>
      <c r="L228" s="284"/>
      <c r="M228" s="284"/>
      <c r="N228" s="280"/>
      <c r="O228" s="280"/>
      <c r="P228" s="5"/>
    </row>
    <row r="229" spans="1:62">
      <c r="A229" s="279"/>
      <c r="B229" s="280"/>
      <c r="C229" s="281"/>
      <c r="D229" s="282" t="s">
        <v>543</v>
      </c>
      <c r="E229" s="282"/>
      <c r="F229" s="282"/>
      <c r="G229" s="282"/>
      <c r="H229" s="282"/>
      <c r="I229" s="282"/>
      <c r="J229" s="282"/>
      <c r="K229" s="283"/>
      <c r="L229" s="284"/>
      <c r="M229" s="284"/>
      <c r="N229" s="280"/>
      <c r="O229" s="280"/>
      <c r="P229" s="5"/>
    </row>
    <row r="230" spans="1:62" s="9" customFormat="1" ht="51" customHeight="1">
      <c r="A230" s="346">
        <v>162</v>
      </c>
      <c r="B230" s="269" t="s">
        <v>53</v>
      </c>
      <c r="C230" s="270">
        <v>8514010</v>
      </c>
      <c r="D230" s="294" t="s">
        <v>676</v>
      </c>
      <c r="E230" s="334" t="s">
        <v>125</v>
      </c>
      <c r="F230" s="269">
        <v>839</v>
      </c>
      <c r="G230" s="269" t="s">
        <v>460</v>
      </c>
      <c r="H230" s="269">
        <v>1</v>
      </c>
      <c r="I230" s="269">
        <v>32425000000</v>
      </c>
      <c r="J230" s="269" t="s">
        <v>462</v>
      </c>
      <c r="K230" s="288">
        <v>867000</v>
      </c>
      <c r="L230" s="275" t="s">
        <v>309</v>
      </c>
      <c r="M230" s="347" t="s">
        <v>49</v>
      </c>
      <c r="N230" s="269" t="s">
        <v>56</v>
      </c>
      <c r="O230" s="269" t="s">
        <v>467</v>
      </c>
      <c r="P230" s="267"/>
      <c r="Q230" s="267"/>
      <c r="R230" s="267"/>
      <c r="S230" s="267"/>
      <c r="T230" s="267"/>
      <c r="U230" s="267"/>
      <c r="V230" s="267"/>
      <c r="W230" s="267"/>
      <c r="X230" s="267"/>
      <c r="Y230" s="267"/>
      <c r="Z230" s="267"/>
      <c r="AA230" s="267"/>
      <c r="AB230" s="267"/>
      <c r="AC230" s="267"/>
      <c r="AD230" s="267"/>
      <c r="AE230" s="267"/>
      <c r="AF230" s="267"/>
      <c r="AG230" s="267"/>
      <c r="AH230" s="267"/>
      <c r="AI230" s="267"/>
      <c r="AJ230" s="267"/>
      <c r="AK230" s="267"/>
      <c r="AL230" s="267"/>
      <c r="AM230" s="267"/>
      <c r="AN230" s="267"/>
      <c r="AO230" s="267"/>
      <c r="AP230" s="267"/>
    </row>
    <row r="231" spans="1:62" s="9" customFormat="1" ht="46.5" customHeight="1">
      <c r="A231" s="346">
        <v>163</v>
      </c>
      <c r="B231" s="269" t="s">
        <v>53</v>
      </c>
      <c r="C231" s="270">
        <v>8513000</v>
      </c>
      <c r="D231" s="294" t="s">
        <v>677</v>
      </c>
      <c r="E231" s="334" t="s">
        <v>125</v>
      </c>
      <c r="F231" s="349">
        <v>839</v>
      </c>
      <c r="G231" s="349" t="s">
        <v>460</v>
      </c>
      <c r="H231" s="309">
        <v>1</v>
      </c>
      <c r="I231" s="269">
        <v>32425000000</v>
      </c>
      <c r="J231" s="269" t="s">
        <v>483</v>
      </c>
      <c r="K231" s="288">
        <v>910000</v>
      </c>
      <c r="L231" s="275" t="s">
        <v>309</v>
      </c>
      <c r="M231" s="347" t="s">
        <v>49</v>
      </c>
      <c r="N231" s="349" t="s">
        <v>56</v>
      </c>
      <c r="O231" s="269" t="s">
        <v>467</v>
      </c>
      <c r="P231" s="267"/>
      <c r="Q231" s="267"/>
      <c r="R231" s="267"/>
      <c r="S231" s="267"/>
      <c r="T231" s="267"/>
      <c r="U231" s="267"/>
      <c r="V231" s="267"/>
      <c r="W231" s="267"/>
      <c r="X231" s="267"/>
      <c r="Y231" s="267"/>
      <c r="Z231" s="267"/>
      <c r="AA231" s="267"/>
      <c r="AB231" s="267"/>
      <c r="AC231" s="267"/>
      <c r="AD231" s="267"/>
      <c r="AE231" s="267"/>
      <c r="AF231" s="267"/>
      <c r="AG231" s="267"/>
      <c r="AH231" s="267"/>
      <c r="AI231" s="267"/>
      <c r="AJ231" s="267"/>
      <c r="AK231" s="267"/>
      <c r="AL231" s="267"/>
      <c r="AM231" s="267"/>
      <c r="AN231" s="267"/>
      <c r="AO231" s="267"/>
      <c r="AP231" s="267"/>
    </row>
    <row r="232" spans="1:62" ht="38.25">
      <c r="A232" s="346">
        <v>164</v>
      </c>
      <c r="B232" s="269" t="s">
        <v>53</v>
      </c>
      <c r="C232" s="270">
        <v>1010010</v>
      </c>
      <c r="D232" s="294" t="s">
        <v>678</v>
      </c>
      <c r="E232" s="334" t="s">
        <v>125</v>
      </c>
      <c r="F232" s="349">
        <v>168</v>
      </c>
      <c r="G232" s="349" t="s">
        <v>493</v>
      </c>
      <c r="H232" s="309">
        <v>1</v>
      </c>
      <c r="I232" s="349">
        <v>32425000000</v>
      </c>
      <c r="J232" s="349" t="s">
        <v>462</v>
      </c>
      <c r="K232" s="288">
        <v>251000</v>
      </c>
      <c r="L232" s="275" t="s">
        <v>309</v>
      </c>
      <c r="M232" s="27" t="s">
        <v>49</v>
      </c>
      <c r="N232" s="349" t="s">
        <v>56</v>
      </c>
      <c r="O232" s="315" t="s">
        <v>467</v>
      </c>
      <c r="P232" s="5"/>
    </row>
    <row r="233" spans="1:62">
      <c r="A233" s="279"/>
      <c r="B233" s="282"/>
      <c r="C233" s="291"/>
      <c r="D233" s="282"/>
      <c r="E233" s="351"/>
      <c r="F233" s="322"/>
      <c r="G233" s="322"/>
      <c r="H233" s="356"/>
      <c r="I233" s="322"/>
      <c r="J233" s="322"/>
      <c r="K233" s="283">
        <f>SUM(K230:K232)</f>
        <v>2028000</v>
      </c>
      <c r="L233" s="292"/>
      <c r="M233" s="292"/>
      <c r="N233" s="322"/>
      <c r="O233" s="285"/>
      <c r="P233" s="5"/>
    </row>
    <row r="234" spans="1:62">
      <c r="A234" s="279"/>
      <c r="B234" s="280"/>
      <c r="C234" s="281"/>
      <c r="D234" s="282" t="s">
        <v>499</v>
      </c>
      <c r="E234" s="282"/>
      <c r="F234" s="282"/>
      <c r="G234" s="282"/>
      <c r="H234" s="282"/>
      <c r="I234" s="282"/>
      <c r="J234" s="282"/>
      <c r="K234" s="283"/>
      <c r="L234" s="284"/>
      <c r="M234" s="284"/>
      <c r="N234" s="280"/>
      <c r="O234" s="280"/>
      <c r="P234" s="5"/>
    </row>
    <row r="235" spans="1:62" s="77" customFormat="1" ht="50.25" customHeight="1">
      <c r="A235" s="268">
        <v>165</v>
      </c>
      <c r="B235" s="269" t="s">
        <v>53</v>
      </c>
      <c r="C235" s="270">
        <v>2320030</v>
      </c>
      <c r="D235" s="314" t="s">
        <v>679</v>
      </c>
      <c r="E235" s="269" t="s">
        <v>459</v>
      </c>
      <c r="F235" s="315">
        <v>166</v>
      </c>
      <c r="G235" s="269" t="s">
        <v>41</v>
      </c>
      <c r="H235" s="273">
        <v>1530</v>
      </c>
      <c r="I235" s="269">
        <v>32425000000</v>
      </c>
      <c r="J235" s="269" t="s">
        <v>462</v>
      </c>
      <c r="K235" s="288">
        <v>121900</v>
      </c>
      <c r="L235" s="275" t="s">
        <v>574</v>
      </c>
      <c r="M235" s="358" t="s">
        <v>549</v>
      </c>
      <c r="N235" s="269" t="s">
        <v>56</v>
      </c>
      <c r="O235" s="269" t="s">
        <v>467</v>
      </c>
      <c r="P235" s="331"/>
      <c r="Q235" s="331"/>
      <c r="R235" s="331"/>
      <c r="S235" s="331"/>
      <c r="T235" s="331"/>
      <c r="U235" s="331"/>
      <c r="V235" s="331"/>
      <c r="W235" s="331"/>
      <c r="X235" s="331"/>
      <c r="Y235" s="331"/>
      <c r="Z235" s="331"/>
      <c r="AA235" s="331"/>
      <c r="AB235" s="331"/>
      <c r="AC235" s="331"/>
      <c r="AD235" s="331"/>
      <c r="AE235" s="331"/>
      <c r="AF235" s="331"/>
      <c r="AG235" s="331"/>
      <c r="AH235" s="331"/>
      <c r="AI235" s="331"/>
      <c r="AJ235" s="331"/>
      <c r="AK235" s="331"/>
      <c r="AL235" s="331"/>
      <c r="AM235" s="331"/>
      <c r="AN235" s="331"/>
      <c r="AO235" s="331"/>
      <c r="AP235" s="331"/>
    </row>
    <row r="236" spans="1:62" s="276" customFormat="1" ht="15">
      <c r="A236" s="268">
        <v>166</v>
      </c>
      <c r="B236" s="269" t="s">
        <v>53</v>
      </c>
      <c r="C236" s="270">
        <v>5030090</v>
      </c>
      <c r="D236" s="294" t="s">
        <v>680</v>
      </c>
      <c r="E236" s="269" t="s">
        <v>459</v>
      </c>
      <c r="F236" s="269">
        <v>796</v>
      </c>
      <c r="G236" s="349" t="s">
        <v>46</v>
      </c>
      <c r="H236" s="309">
        <v>8</v>
      </c>
      <c r="I236" s="269">
        <v>32425000000</v>
      </c>
      <c r="J236" s="269" t="s">
        <v>462</v>
      </c>
      <c r="K236" s="288">
        <v>28497</v>
      </c>
      <c r="L236" s="275" t="s">
        <v>574</v>
      </c>
      <c r="M236" s="315" t="s">
        <v>534</v>
      </c>
      <c r="N236" s="349" t="s">
        <v>56</v>
      </c>
      <c r="O236" s="315" t="s">
        <v>463</v>
      </c>
      <c r="P236" s="348"/>
      <c r="Q236" s="348"/>
      <c r="R236" s="348"/>
      <c r="S236" s="348"/>
      <c r="T236" s="348"/>
      <c r="U236" s="348"/>
      <c r="V236" s="348"/>
      <c r="W236" s="348"/>
      <c r="X236" s="348"/>
      <c r="Y236" s="348"/>
      <c r="Z236" s="348"/>
      <c r="AA236" s="348"/>
      <c r="AB236" s="348"/>
      <c r="AC236" s="348"/>
      <c r="AD236" s="348"/>
      <c r="AE236" s="348"/>
      <c r="AF236" s="348"/>
      <c r="AG236" s="348"/>
      <c r="AH236" s="348"/>
      <c r="AI236" s="348"/>
      <c r="AJ236" s="348"/>
      <c r="AK236" s="348"/>
      <c r="AL236" s="348"/>
      <c r="AM236" s="348"/>
      <c r="AN236" s="348"/>
      <c r="AO236" s="348"/>
      <c r="AP236" s="348"/>
    </row>
    <row r="237" spans="1:62" s="158" customFormat="1">
      <c r="A237" s="268">
        <v>167</v>
      </c>
      <c r="B237" s="269" t="s">
        <v>53</v>
      </c>
      <c r="C237" s="270">
        <v>5030090</v>
      </c>
      <c r="D237" s="294" t="s">
        <v>681</v>
      </c>
      <c r="E237" s="269" t="s">
        <v>459</v>
      </c>
      <c r="F237" s="269">
        <v>796</v>
      </c>
      <c r="G237" s="349" t="s">
        <v>46</v>
      </c>
      <c r="H237" s="309">
        <v>62</v>
      </c>
      <c r="I237" s="269">
        <v>32425000000</v>
      </c>
      <c r="J237" s="269" t="s">
        <v>462</v>
      </c>
      <c r="K237" s="288">
        <v>485132</v>
      </c>
      <c r="L237" s="275" t="s">
        <v>574</v>
      </c>
      <c r="M237" s="275" t="s">
        <v>534</v>
      </c>
      <c r="N237" s="349" t="s">
        <v>56</v>
      </c>
      <c r="O237" s="315" t="s">
        <v>467</v>
      </c>
      <c r="P237" s="278"/>
      <c r="Q237" s="278"/>
      <c r="R237" s="278"/>
      <c r="S237" s="278"/>
      <c r="T237" s="278"/>
      <c r="U237" s="278"/>
      <c r="V237" s="278"/>
      <c r="W237" s="278"/>
      <c r="X237" s="278"/>
      <c r="Y237" s="278"/>
      <c r="Z237" s="278"/>
      <c r="AA237" s="278"/>
      <c r="AB237" s="278"/>
      <c r="AC237" s="278"/>
      <c r="AD237" s="278"/>
      <c r="AE237" s="278"/>
      <c r="AF237" s="278"/>
      <c r="AG237" s="278"/>
      <c r="AH237" s="278"/>
      <c r="AI237" s="278"/>
      <c r="AJ237" s="278"/>
      <c r="AK237" s="278"/>
      <c r="AL237" s="278"/>
      <c r="AM237" s="278"/>
      <c r="AN237" s="278"/>
      <c r="AO237" s="278"/>
      <c r="AP237" s="278"/>
    </row>
    <row r="238" spans="1:62" s="158" customFormat="1">
      <c r="A238" s="268">
        <v>168</v>
      </c>
      <c r="B238" s="269" t="s">
        <v>53</v>
      </c>
      <c r="C238" s="270">
        <v>2410000</v>
      </c>
      <c r="D238" s="294" t="s">
        <v>682</v>
      </c>
      <c r="E238" s="269" t="s">
        <v>459</v>
      </c>
      <c r="F238" s="269">
        <v>796</v>
      </c>
      <c r="G238" s="349" t="s">
        <v>46</v>
      </c>
      <c r="H238" s="309">
        <v>120</v>
      </c>
      <c r="I238" s="269">
        <v>32425000000</v>
      </c>
      <c r="J238" s="269" t="s">
        <v>462</v>
      </c>
      <c r="K238" s="288">
        <v>13500</v>
      </c>
      <c r="L238" s="275" t="s">
        <v>574</v>
      </c>
      <c r="M238" s="275" t="s">
        <v>534</v>
      </c>
      <c r="N238" s="349" t="s">
        <v>56</v>
      </c>
      <c r="O238" s="315" t="s">
        <v>463</v>
      </c>
      <c r="P238" s="278"/>
      <c r="Q238" s="278"/>
      <c r="R238" s="278"/>
      <c r="S238" s="278"/>
      <c r="T238" s="278"/>
      <c r="U238" s="278"/>
      <c r="V238" s="278"/>
      <c r="W238" s="278"/>
      <c r="X238" s="278"/>
      <c r="Y238" s="278"/>
      <c r="Z238" s="278"/>
      <c r="AA238" s="278"/>
      <c r="AB238" s="278"/>
      <c r="AC238" s="278"/>
      <c r="AD238" s="278"/>
      <c r="AE238" s="278"/>
      <c r="AF238" s="278"/>
      <c r="AG238" s="278"/>
      <c r="AH238" s="278"/>
      <c r="AI238" s="278"/>
      <c r="AJ238" s="278"/>
      <c r="AK238" s="278"/>
      <c r="AL238" s="278"/>
      <c r="AM238" s="278"/>
      <c r="AN238" s="278"/>
      <c r="AO238" s="278"/>
      <c r="AP238" s="278"/>
    </row>
    <row r="239" spans="1:62" s="158" customFormat="1" ht="16.5" customHeight="1">
      <c r="A239" s="268">
        <v>169</v>
      </c>
      <c r="B239" s="269" t="s">
        <v>53</v>
      </c>
      <c r="C239" s="270">
        <v>2411010</v>
      </c>
      <c r="D239" s="294" t="s">
        <v>683</v>
      </c>
      <c r="E239" s="269" t="s">
        <v>459</v>
      </c>
      <c r="F239" s="269">
        <v>796</v>
      </c>
      <c r="G239" s="349" t="s">
        <v>46</v>
      </c>
      <c r="H239" s="309">
        <v>5</v>
      </c>
      <c r="I239" s="269">
        <v>32425000000</v>
      </c>
      <c r="J239" s="269" t="s">
        <v>462</v>
      </c>
      <c r="K239" s="288">
        <v>6200</v>
      </c>
      <c r="L239" s="275" t="s">
        <v>574</v>
      </c>
      <c r="M239" s="275" t="s">
        <v>534</v>
      </c>
      <c r="N239" s="349" t="s">
        <v>56</v>
      </c>
      <c r="O239" s="315" t="s">
        <v>463</v>
      </c>
      <c r="P239" s="278"/>
      <c r="Q239" s="278"/>
      <c r="R239" s="278"/>
      <c r="S239" s="278"/>
      <c r="T239" s="278"/>
      <c r="U239" s="278"/>
      <c r="V239" s="278"/>
      <c r="W239" s="278"/>
      <c r="X239" s="278"/>
      <c r="Y239" s="278"/>
      <c r="Z239" s="278"/>
      <c r="AA239" s="278"/>
      <c r="AB239" s="278"/>
      <c r="AC239" s="278"/>
      <c r="AD239" s="278"/>
      <c r="AE239" s="278"/>
      <c r="AF239" s="278"/>
      <c r="AG239" s="278"/>
      <c r="AH239" s="278"/>
      <c r="AI239" s="278"/>
      <c r="AJ239" s="278"/>
      <c r="AK239" s="278"/>
      <c r="AL239" s="278"/>
      <c r="AM239" s="278"/>
      <c r="AN239" s="278"/>
      <c r="AO239" s="278"/>
      <c r="AP239" s="278"/>
    </row>
    <row r="240" spans="1:62" s="276" customFormat="1" ht="34.5" customHeight="1">
      <c r="A240" s="268">
        <v>170</v>
      </c>
      <c r="B240" s="269" t="s">
        <v>53</v>
      </c>
      <c r="C240" s="270">
        <v>4530000</v>
      </c>
      <c r="D240" s="454" t="s">
        <v>684</v>
      </c>
      <c r="E240" s="269" t="s">
        <v>459</v>
      </c>
      <c r="F240" s="349"/>
      <c r="G240" s="269" t="s">
        <v>46</v>
      </c>
      <c r="H240" s="309">
        <v>1</v>
      </c>
      <c r="I240" s="349">
        <v>32425000000</v>
      </c>
      <c r="J240" s="269" t="s">
        <v>462</v>
      </c>
      <c r="K240" s="277">
        <v>400000</v>
      </c>
      <c r="L240" s="275" t="s">
        <v>574</v>
      </c>
      <c r="M240" s="347" t="s">
        <v>549</v>
      </c>
      <c r="N240" s="269" t="s">
        <v>56</v>
      </c>
      <c r="O240" s="269" t="s">
        <v>467</v>
      </c>
    </row>
    <row r="241" spans="1:42" s="158" customFormat="1" ht="25.5">
      <c r="A241" s="268">
        <v>171</v>
      </c>
      <c r="B241" s="269" t="s">
        <v>53</v>
      </c>
      <c r="C241" s="270">
        <v>2320050</v>
      </c>
      <c r="D241" s="294" t="s">
        <v>563</v>
      </c>
      <c r="E241" s="269" t="s">
        <v>459</v>
      </c>
      <c r="F241" s="269">
        <v>166</v>
      </c>
      <c r="G241" s="349" t="s">
        <v>41</v>
      </c>
      <c r="H241" s="309">
        <v>5345</v>
      </c>
      <c r="I241" s="269">
        <v>32425000000</v>
      </c>
      <c r="J241" s="269" t="s">
        <v>462</v>
      </c>
      <c r="K241" s="288">
        <v>124921.60000000001</v>
      </c>
      <c r="L241" s="275" t="s">
        <v>574</v>
      </c>
      <c r="M241" s="315" t="s">
        <v>551</v>
      </c>
      <c r="N241" s="349" t="s">
        <v>56</v>
      </c>
      <c r="O241" s="315" t="s">
        <v>463</v>
      </c>
      <c r="P241" s="278"/>
      <c r="Q241" s="278"/>
      <c r="R241" s="278"/>
      <c r="S241" s="278"/>
      <c r="T241" s="278"/>
      <c r="U241" s="278"/>
      <c r="V241" s="278"/>
      <c r="W241" s="278"/>
      <c r="X241" s="278"/>
      <c r="Y241" s="278"/>
      <c r="Z241" s="278"/>
      <c r="AA241" s="278"/>
      <c r="AB241" s="278"/>
      <c r="AC241" s="278"/>
      <c r="AD241" s="278"/>
      <c r="AE241" s="278"/>
      <c r="AF241" s="278"/>
      <c r="AG241" s="278"/>
      <c r="AH241" s="278"/>
      <c r="AI241" s="278"/>
      <c r="AJ241" s="278"/>
      <c r="AK241" s="278"/>
      <c r="AL241" s="278"/>
      <c r="AM241" s="278"/>
      <c r="AN241" s="278"/>
      <c r="AO241" s="278"/>
      <c r="AP241" s="278"/>
    </row>
    <row r="242" spans="1:42" s="160" customFormat="1">
      <c r="A242" s="268">
        <v>172</v>
      </c>
      <c r="B242" s="269" t="s">
        <v>53</v>
      </c>
      <c r="C242" s="270">
        <v>3190000</v>
      </c>
      <c r="D242" s="294" t="s">
        <v>685</v>
      </c>
      <c r="E242" s="269" t="s">
        <v>459</v>
      </c>
      <c r="F242" s="269">
        <v>796</v>
      </c>
      <c r="G242" s="349" t="s">
        <v>46</v>
      </c>
      <c r="H242" s="309">
        <v>203</v>
      </c>
      <c r="I242" s="269">
        <v>32425000000</v>
      </c>
      <c r="J242" s="269" t="s">
        <v>462</v>
      </c>
      <c r="K242" s="288">
        <v>17571</v>
      </c>
      <c r="L242" s="275" t="s">
        <v>574</v>
      </c>
      <c r="M242" s="315" t="s">
        <v>578</v>
      </c>
      <c r="N242" s="349" t="s">
        <v>56</v>
      </c>
      <c r="O242" s="315" t="s">
        <v>463</v>
      </c>
      <c r="P242" s="289"/>
      <c r="Q242" s="289"/>
      <c r="R242" s="289"/>
      <c r="S242" s="289"/>
      <c r="T242" s="289"/>
      <c r="U242" s="289"/>
      <c r="V242" s="289"/>
      <c r="W242" s="289"/>
      <c r="X242" s="289"/>
      <c r="Y242" s="289"/>
      <c r="Z242" s="289"/>
      <c r="AA242" s="289"/>
      <c r="AB242" s="289"/>
      <c r="AC242" s="289"/>
      <c r="AD242" s="289"/>
      <c r="AE242" s="289"/>
      <c r="AF242" s="289"/>
      <c r="AG242" s="289"/>
      <c r="AH242" s="289"/>
      <c r="AI242" s="289"/>
      <c r="AJ242" s="289"/>
      <c r="AK242" s="289"/>
      <c r="AL242" s="289"/>
      <c r="AM242" s="289"/>
      <c r="AN242" s="289"/>
      <c r="AO242" s="289"/>
      <c r="AP242" s="289"/>
    </row>
    <row r="243" spans="1:42" s="160" customFormat="1" ht="25.5">
      <c r="A243" s="268">
        <v>173</v>
      </c>
      <c r="B243" s="269" t="s">
        <v>53</v>
      </c>
      <c r="C243" s="270">
        <v>2893010</v>
      </c>
      <c r="D243" s="294" t="s">
        <v>686</v>
      </c>
      <c r="E243" s="269" t="s">
        <v>459</v>
      </c>
      <c r="F243" s="269">
        <v>796</v>
      </c>
      <c r="G243" s="349" t="s">
        <v>46</v>
      </c>
      <c r="H243" s="309">
        <v>200</v>
      </c>
      <c r="I243" s="269">
        <v>32425000000</v>
      </c>
      <c r="J243" s="269" t="s">
        <v>462</v>
      </c>
      <c r="K243" s="288">
        <v>130000</v>
      </c>
      <c r="L243" s="275" t="s">
        <v>574</v>
      </c>
      <c r="M243" s="315" t="s">
        <v>578</v>
      </c>
      <c r="N243" s="349" t="s">
        <v>56</v>
      </c>
      <c r="O243" s="315" t="s">
        <v>467</v>
      </c>
      <c r="P243" s="289"/>
      <c r="Q243" s="289"/>
      <c r="R243" s="289"/>
      <c r="S243" s="289"/>
      <c r="T243" s="289"/>
      <c r="U243" s="289"/>
      <c r="V243" s="289"/>
      <c r="W243" s="289"/>
      <c r="X243" s="289"/>
      <c r="Y243" s="289"/>
      <c r="Z243" s="289"/>
      <c r="AA243" s="289"/>
      <c r="AB243" s="289"/>
      <c r="AC243" s="289"/>
      <c r="AD243" s="289"/>
      <c r="AE243" s="289"/>
      <c r="AF243" s="289"/>
      <c r="AG243" s="289"/>
      <c r="AH243" s="289"/>
      <c r="AI243" s="289"/>
      <c r="AJ243" s="289"/>
      <c r="AK243" s="289"/>
      <c r="AL243" s="289"/>
      <c r="AM243" s="289"/>
      <c r="AN243" s="289"/>
      <c r="AO243" s="289"/>
      <c r="AP243" s="289"/>
    </row>
    <row r="244" spans="1:42" s="160" customFormat="1">
      <c r="A244" s="268">
        <v>174</v>
      </c>
      <c r="B244" s="269" t="s">
        <v>53</v>
      </c>
      <c r="C244" s="270">
        <v>3312040</v>
      </c>
      <c r="D244" s="271" t="s">
        <v>687</v>
      </c>
      <c r="E244" s="269" t="s">
        <v>459</v>
      </c>
      <c r="F244" s="269">
        <v>796</v>
      </c>
      <c r="G244" s="269" t="s">
        <v>46</v>
      </c>
      <c r="H244" s="273">
        <v>1</v>
      </c>
      <c r="I244" s="269">
        <v>32425000000</v>
      </c>
      <c r="J244" s="269" t="s">
        <v>462</v>
      </c>
      <c r="K244" s="288">
        <v>6547</v>
      </c>
      <c r="L244" s="275" t="s">
        <v>574</v>
      </c>
      <c r="M244" s="269" t="s">
        <v>551</v>
      </c>
      <c r="N244" s="269" t="s">
        <v>56</v>
      </c>
      <c r="O244" s="269" t="s">
        <v>463</v>
      </c>
    </row>
    <row r="245" spans="1:42" s="160" customFormat="1" ht="25.5">
      <c r="A245" s="268">
        <v>175</v>
      </c>
      <c r="B245" s="269" t="s">
        <v>53</v>
      </c>
      <c r="C245" s="270">
        <v>3190000</v>
      </c>
      <c r="D245" s="294" t="s">
        <v>573</v>
      </c>
      <c r="E245" s="269" t="s">
        <v>459</v>
      </c>
      <c r="F245" s="269">
        <v>796</v>
      </c>
      <c r="G245" s="349" t="s">
        <v>46</v>
      </c>
      <c r="H245" s="309">
        <v>315</v>
      </c>
      <c r="I245" s="269">
        <v>32425000000</v>
      </c>
      <c r="J245" s="269" t="s">
        <v>462</v>
      </c>
      <c r="K245" s="288">
        <v>115105</v>
      </c>
      <c r="L245" s="275" t="s">
        <v>574</v>
      </c>
      <c r="M245" s="349" t="s">
        <v>551</v>
      </c>
      <c r="N245" s="349" t="s">
        <v>56</v>
      </c>
      <c r="O245" s="315" t="s">
        <v>463</v>
      </c>
    </row>
    <row r="246" spans="1:42" s="160" customFormat="1">
      <c r="A246" s="268">
        <v>176</v>
      </c>
      <c r="B246" s="269" t="s">
        <v>53</v>
      </c>
      <c r="C246" s="270">
        <v>3190000</v>
      </c>
      <c r="D246" s="294" t="s">
        <v>688</v>
      </c>
      <c r="E246" s="269" t="s">
        <v>459</v>
      </c>
      <c r="F246" s="269">
        <v>796</v>
      </c>
      <c r="G246" s="349" t="s">
        <v>46</v>
      </c>
      <c r="H246" s="309">
        <v>2</v>
      </c>
      <c r="I246" s="269">
        <v>32425000000</v>
      </c>
      <c r="J246" s="269" t="s">
        <v>462</v>
      </c>
      <c r="K246" s="288">
        <v>26474</v>
      </c>
      <c r="L246" s="275" t="s">
        <v>574</v>
      </c>
      <c r="M246" s="315" t="s">
        <v>551</v>
      </c>
      <c r="N246" s="349" t="s">
        <v>56</v>
      </c>
      <c r="O246" s="315" t="s">
        <v>463</v>
      </c>
    </row>
    <row r="247" spans="1:42" s="160" customFormat="1" ht="25.5">
      <c r="A247" s="268">
        <v>177</v>
      </c>
      <c r="B247" s="269" t="s">
        <v>53</v>
      </c>
      <c r="C247" s="455">
        <v>3190000</v>
      </c>
      <c r="D247" s="456" t="s">
        <v>689</v>
      </c>
      <c r="E247" s="457" t="s">
        <v>459</v>
      </c>
      <c r="F247" s="269">
        <v>796</v>
      </c>
      <c r="G247" s="269" t="s">
        <v>46</v>
      </c>
      <c r="H247" s="273">
        <v>1</v>
      </c>
      <c r="I247" s="269">
        <v>32425000000</v>
      </c>
      <c r="J247" s="269" t="s">
        <v>462</v>
      </c>
      <c r="K247" s="288">
        <v>111000</v>
      </c>
      <c r="L247" s="275" t="s">
        <v>574</v>
      </c>
      <c r="M247" s="349" t="s">
        <v>551</v>
      </c>
      <c r="N247" s="269" t="s">
        <v>56</v>
      </c>
      <c r="O247" s="269" t="s">
        <v>467</v>
      </c>
    </row>
    <row r="248" spans="1:42" s="160" customFormat="1">
      <c r="A248" s="268">
        <v>178</v>
      </c>
      <c r="B248" s="269" t="s">
        <v>53</v>
      </c>
      <c r="C248" s="270">
        <v>3190000</v>
      </c>
      <c r="D248" s="458" t="s">
        <v>690</v>
      </c>
      <c r="E248" s="269" t="s">
        <v>459</v>
      </c>
      <c r="F248" s="269">
        <v>796</v>
      </c>
      <c r="G248" s="269" t="s">
        <v>46</v>
      </c>
      <c r="H248" s="273">
        <v>2</v>
      </c>
      <c r="I248" s="269">
        <v>32425000000</v>
      </c>
      <c r="J248" s="269" t="s">
        <v>462</v>
      </c>
      <c r="K248" s="288">
        <v>500000</v>
      </c>
      <c r="L248" s="275" t="s">
        <v>574</v>
      </c>
      <c r="M248" s="349" t="s">
        <v>551</v>
      </c>
      <c r="N248" s="269" t="s">
        <v>56</v>
      </c>
      <c r="O248" s="269" t="s">
        <v>467</v>
      </c>
    </row>
    <row r="249" spans="1:42" s="160" customFormat="1" ht="25.5">
      <c r="A249" s="268">
        <v>179</v>
      </c>
      <c r="B249" s="269" t="s">
        <v>53</v>
      </c>
      <c r="C249" s="270">
        <v>3190000</v>
      </c>
      <c r="D249" s="294" t="s">
        <v>691</v>
      </c>
      <c r="E249" s="334" t="s">
        <v>125</v>
      </c>
      <c r="F249" s="269">
        <v>796</v>
      </c>
      <c r="G249" s="349" t="s">
        <v>46</v>
      </c>
      <c r="H249" s="309">
        <v>249</v>
      </c>
      <c r="I249" s="349">
        <v>32425000000</v>
      </c>
      <c r="J249" s="269" t="s">
        <v>462</v>
      </c>
      <c r="K249" s="288">
        <v>26250</v>
      </c>
      <c r="L249" s="275" t="s">
        <v>574</v>
      </c>
      <c r="M249" s="347" t="s">
        <v>588</v>
      </c>
      <c r="N249" s="269" t="s">
        <v>56</v>
      </c>
      <c r="O249" s="269" t="s">
        <v>467</v>
      </c>
    </row>
    <row r="250" spans="1:42" s="160" customFormat="1" ht="25.5">
      <c r="A250" s="268">
        <v>180</v>
      </c>
      <c r="B250" s="269" t="s">
        <v>53</v>
      </c>
      <c r="C250" s="270">
        <v>3190000</v>
      </c>
      <c r="D250" s="314" t="s">
        <v>692</v>
      </c>
      <c r="E250" s="334" t="s">
        <v>125</v>
      </c>
      <c r="F250" s="269">
        <v>796</v>
      </c>
      <c r="G250" s="269" t="s">
        <v>46</v>
      </c>
      <c r="H250" s="273">
        <v>4</v>
      </c>
      <c r="I250" s="349">
        <v>32425000000</v>
      </c>
      <c r="J250" s="269" t="s">
        <v>462</v>
      </c>
      <c r="K250" s="288">
        <v>10300</v>
      </c>
      <c r="L250" s="275" t="s">
        <v>574</v>
      </c>
      <c r="M250" s="347" t="s">
        <v>588</v>
      </c>
      <c r="N250" s="269" t="s">
        <v>56</v>
      </c>
      <c r="O250" s="269" t="s">
        <v>467</v>
      </c>
    </row>
    <row r="251" spans="1:42" s="102" customFormat="1" ht="25.5">
      <c r="A251" s="268">
        <v>181</v>
      </c>
      <c r="B251" s="269" t="s">
        <v>53</v>
      </c>
      <c r="C251" s="270">
        <v>3133030</v>
      </c>
      <c r="D251" s="294" t="s">
        <v>693</v>
      </c>
      <c r="E251" s="334" t="s">
        <v>125</v>
      </c>
      <c r="F251" s="269">
        <v>796</v>
      </c>
      <c r="G251" s="349" t="s">
        <v>46</v>
      </c>
      <c r="H251" s="309">
        <v>856</v>
      </c>
      <c r="I251" s="349">
        <v>32425000000</v>
      </c>
      <c r="J251" s="269" t="s">
        <v>462</v>
      </c>
      <c r="K251" s="288">
        <v>86700</v>
      </c>
      <c r="L251" s="275">
        <v>41456</v>
      </c>
      <c r="M251" s="347" t="s">
        <v>588</v>
      </c>
      <c r="N251" s="269" t="s">
        <v>56</v>
      </c>
      <c r="O251" s="269" t="s">
        <v>467</v>
      </c>
    </row>
    <row r="252" spans="1:42" s="102" customFormat="1" ht="30">
      <c r="A252" s="268">
        <v>182</v>
      </c>
      <c r="B252" s="269" t="s">
        <v>53</v>
      </c>
      <c r="C252" s="270">
        <v>3131010</v>
      </c>
      <c r="D252" s="294" t="s">
        <v>694</v>
      </c>
      <c r="E252" s="334" t="s">
        <v>125</v>
      </c>
      <c r="F252" s="315" t="s">
        <v>54</v>
      </c>
      <c r="G252" s="349" t="s">
        <v>42</v>
      </c>
      <c r="H252" s="309">
        <v>2820</v>
      </c>
      <c r="I252" s="269">
        <v>32425000000</v>
      </c>
      <c r="J252" s="269" t="s">
        <v>462</v>
      </c>
      <c r="K252" s="288">
        <v>289300</v>
      </c>
      <c r="L252" s="275">
        <v>41456</v>
      </c>
      <c r="M252" s="87" t="s">
        <v>695</v>
      </c>
      <c r="N252" s="349" t="s">
        <v>56</v>
      </c>
      <c r="O252" s="315" t="s">
        <v>467</v>
      </c>
    </row>
    <row r="253" spans="1:42" s="102" customFormat="1" ht="30">
      <c r="A253" s="268">
        <v>183</v>
      </c>
      <c r="B253" s="269" t="s">
        <v>53</v>
      </c>
      <c r="C253" s="270">
        <v>2695000</v>
      </c>
      <c r="D253" s="314" t="s">
        <v>696</v>
      </c>
      <c r="E253" s="334" t="s">
        <v>125</v>
      </c>
      <c r="F253" s="315" t="s">
        <v>566</v>
      </c>
      <c r="G253" s="269" t="s">
        <v>46</v>
      </c>
      <c r="H253" s="273">
        <v>36</v>
      </c>
      <c r="I253" s="349">
        <v>32425000000</v>
      </c>
      <c r="J253" s="269" t="s">
        <v>462</v>
      </c>
      <c r="K253" s="288">
        <v>290600</v>
      </c>
      <c r="L253" s="275">
        <v>41456</v>
      </c>
      <c r="M253" s="87" t="s">
        <v>695</v>
      </c>
      <c r="N253" s="269" t="s">
        <v>56</v>
      </c>
      <c r="O253" s="269" t="s">
        <v>467</v>
      </c>
    </row>
    <row r="254" spans="1:42" s="102" customFormat="1" ht="25.5">
      <c r="A254" s="268">
        <v>184</v>
      </c>
      <c r="B254" s="269" t="s">
        <v>53</v>
      </c>
      <c r="C254" s="270">
        <v>3150000</v>
      </c>
      <c r="D254" s="314" t="s">
        <v>590</v>
      </c>
      <c r="E254" s="334" t="s">
        <v>125</v>
      </c>
      <c r="F254" s="269">
        <v>796</v>
      </c>
      <c r="G254" s="269" t="s">
        <v>46</v>
      </c>
      <c r="H254" s="273">
        <v>130</v>
      </c>
      <c r="I254" s="269">
        <v>32425000000</v>
      </c>
      <c r="J254" s="269" t="s">
        <v>462</v>
      </c>
      <c r="K254" s="288">
        <v>21500</v>
      </c>
      <c r="L254" s="275">
        <v>41456</v>
      </c>
      <c r="M254" s="347" t="s">
        <v>588</v>
      </c>
      <c r="N254" s="269" t="s">
        <v>56</v>
      </c>
      <c r="O254" s="269" t="s">
        <v>463</v>
      </c>
    </row>
    <row r="255" spans="1:42" s="102" customFormat="1" ht="25.5">
      <c r="A255" s="268">
        <v>185</v>
      </c>
      <c r="B255" s="269" t="s">
        <v>53</v>
      </c>
      <c r="C255" s="270">
        <v>3313010</v>
      </c>
      <c r="D255" s="294" t="s">
        <v>697</v>
      </c>
      <c r="E255" s="334" t="s">
        <v>125</v>
      </c>
      <c r="F255" s="269">
        <v>796</v>
      </c>
      <c r="G255" s="269" t="s">
        <v>46</v>
      </c>
      <c r="H255" s="309">
        <v>6</v>
      </c>
      <c r="I255" s="349">
        <v>32425000000</v>
      </c>
      <c r="J255" s="269" t="s">
        <v>462</v>
      </c>
      <c r="K255" s="288">
        <v>71699</v>
      </c>
      <c r="L255" s="275">
        <v>41456</v>
      </c>
      <c r="M255" s="347" t="s">
        <v>588</v>
      </c>
      <c r="N255" s="269" t="s">
        <v>56</v>
      </c>
      <c r="O255" s="269" t="s">
        <v>467</v>
      </c>
    </row>
    <row r="256" spans="1:42" s="102" customFormat="1" ht="25.5">
      <c r="A256" s="268">
        <v>186</v>
      </c>
      <c r="B256" s="269" t="s">
        <v>53</v>
      </c>
      <c r="C256" s="270">
        <v>3312040</v>
      </c>
      <c r="D256" s="294" t="s">
        <v>591</v>
      </c>
      <c r="E256" s="334" t="s">
        <v>125</v>
      </c>
      <c r="F256" s="269">
        <v>796</v>
      </c>
      <c r="G256" s="269" t="s">
        <v>46</v>
      </c>
      <c r="H256" s="273">
        <v>31</v>
      </c>
      <c r="I256" s="269">
        <v>32425000000</v>
      </c>
      <c r="J256" s="269" t="s">
        <v>462</v>
      </c>
      <c r="K256" s="288">
        <v>22337</v>
      </c>
      <c r="L256" s="275">
        <v>41456</v>
      </c>
      <c r="M256" s="347" t="s">
        <v>588</v>
      </c>
      <c r="N256" s="269" t="s">
        <v>56</v>
      </c>
      <c r="O256" s="269" t="s">
        <v>463</v>
      </c>
    </row>
    <row r="257" spans="1:15" s="102" customFormat="1" ht="25.5">
      <c r="A257" s="268">
        <v>187</v>
      </c>
      <c r="B257" s="269" t="s">
        <v>53</v>
      </c>
      <c r="C257" s="270">
        <v>3190000</v>
      </c>
      <c r="D257" s="294" t="s">
        <v>698</v>
      </c>
      <c r="E257" s="334" t="s">
        <v>125</v>
      </c>
      <c r="F257" s="269">
        <v>796</v>
      </c>
      <c r="G257" s="349" t="s">
        <v>46</v>
      </c>
      <c r="H257" s="309">
        <v>115</v>
      </c>
      <c r="I257" s="269">
        <v>32425000000</v>
      </c>
      <c r="J257" s="269" t="s">
        <v>462</v>
      </c>
      <c r="K257" s="288">
        <v>95900</v>
      </c>
      <c r="L257" s="275">
        <v>41456</v>
      </c>
      <c r="M257" s="347" t="s">
        <v>588</v>
      </c>
      <c r="N257" s="349" t="s">
        <v>56</v>
      </c>
      <c r="O257" s="315" t="s">
        <v>463</v>
      </c>
    </row>
    <row r="258" spans="1:15" s="102" customFormat="1" ht="38.25">
      <c r="A258" s="268">
        <v>188</v>
      </c>
      <c r="B258" s="269" t="s">
        <v>53</v>
      </c>
      <c r="C258" s="270">
        <v>3190000</v>
      </c>
      <c r="D258" s="294" t="s">
        <v>699</v>
      </c>
      <c r="E258" s="334" t="s">
        <v>125</v>
      </c>
      <c r="F258" s="269">
        <v>796</v>
      </c>
      <c r="G258" s="349" t="s">
        <v>46</v>
      </c>
      <c r="H258" s="309">
        <v>1</v>
      </c>
      <c r="I258" s="269">
        <v>32425000000</v>
      </c>
      <c r="J258" s="269" t="s">
        <v>462</v>
      </c>
      <c r="K258" s="288">
        <v>589087</v>
      </c>
      <c r="L258" s="275" t="s">
        <v>308</v>
      </c>
      <c r="M258" s="347" t="s">
        <v>700</v>
      </c>
      <c r="N258" s="349" t="s">
        <v>56</v>
      </c>
      <c r="O258" s="315" t="s">
        <v>467</v>
      </c>
    </row>
    <row r="259" spans="1:15" s="102" customFormat="1" ht="38.25">
      <c r="A259" s="268">
        <v>189</v>
      </c>
      <c r="B259" s="269" t="s">
        <v>53</v>
      </c>
      <c r="C259" s="270">
        <v>3190000</v>
      </c>
      <c r="D259" s="294" t="s">
        <v>701</v>
      </c>
      <c r="E259" s="334" t="s">
        <v>125</v>
      </c>
      <c r="F259" s="269">
        <v>796</v>
      </c>
      <c r="G259" s="349" t="s">
        <v>46</v>
      </c>
      <c r="H259" s="309">
        <v>1</v>
      </c>
      <c r="I259" s="269">
        <v>32425000000</v>
      </c>
      <c r="J259" s="269" t="s">
        <v>462</v>
      </c>
      <c r="K259" s="288">
        <v>229419</v>
      </c>
      <c r="L259" s="275" t="s">
        <v>308</v>
      </c>
      <c r="M259" s="347" t="s">
        <v>700</v>
      </c>
      <c r="N259" s="349" t="s">
        <v>56</v>
      </c>
      <c r="O259" s="315" t="s">
        <v>467</v>
      </c>
    </row>
    <row r="260" spans="1:15" s="102" customFormat="1" ht="38.25">
      <c r="A260" s="268">
        <v>190</v>
      </c>
      <c r="B260" s="269" t="s">
        <v>53</v>
      </c>
      <c r="C260" s="270">
        <v>3190000</v>
      </c>
      <c r="D260" s="294" t="s">
        <v>702</v>
      </c>
      <c r="E260" s="334" t="s">
        <v>125</v>
      </c>
      <c r="F260" s="269">
        <v>796</v>
      </c>
      <c r="G260" s="349" t="s">
        <v>46</v>
      </c>
      <c r="H260" s="309">
        <v>1</v>
      </c>
      <c r="I260" s="269">
        <v>32425000000</v>
      </c>
      <c r="J260" s="269" t="s">
        <v>462</v>
      </c>
      <c r="K260" s="288">
        <v>200000</v>
      </c>
      <c r="L260" s="275" t="s">
        <v>308</v>
      </c>
      <c r="M260" s="347" t="s">
        <v>700</v>
      </c>
      <c r="N260" s="349" t="s">
        <v>56</v>
      </c>
      <c r="O260" s="315" t="s">
        <v>467</v>
      </c>
    </row>
    <row r="261" spans="1:15" s="102" customFormat="1">
      <c r="A261" s="268">
        <v>191</v>
      </c>
      <c r="B261" s="269" t="s">
        <v>53</v>
      </c>
      <c r="C261" s="270">
        <v>3313010</v>
      </c>
      <c r="D261" s="294" t="s">
        <v>703</v>
      </c>
      <c r="E261" s="334" t="s">
        <v>125</v>
      </c>
      <c r="F261" s="269">
        <v>796</v>
      </c>
      <c r="G261" s="349" t="s">
        <v>46</v>
      </c>
      <c r="H261" s="309">
        <v>1</v>
      </c>
      <c r="I261" s="269">
        <v>32425000000</v>
      </c>
      <c r="J261" s="269" t="s">
        <v>462</v>
      </c>
      <c r="K261" s="288">
        <v>20383.05</v>
      </c>
      <c r="L261" s="275" t="s">
        <v>308</v>
      </c>
      <c r="M261" s="347" t="s">
        <v>704</v>
      </c>
      <c r="N261" s="349" t="s">
        <v>56</v>
      </c>
      <c r="O261" s="315" t="s">
        <v>467</v>
      </c>
    </row>
    <row r="262" spans="1:15" s="102" customFormat="1">
      <c r="A262" s="268">
        <v>192</v>
      </c>
      <c r="B262" s="269" t="s">
        <v>53</v>
      </c>
      <c r="C262" s="270">
        <v>3313010</v>
      </c>
      <c r="D262" s="294" t="s">
        <v>705</v>
      </c>
      <c r="E262" s="334" t="s">
        <v>125</v>
      </c>
      <c r="F262" s="269">
        <v>796</v>
      </c>
      <c r="G262" s="349" t="s">
        <v>46</v>
      </c>
      <c r="H262" s="309">
        <v>54</v>
      </c>
      <c r="I262" s="269">
        <v>32425000000</v>
      </c>
      <c r="J262" s="269" t="s">
        <v>462</v>
      </c>
      <c r="K262" s="288">
        <v>82665.899999999994</v>
      </c>
      <c r="L262" s="275" t="s">
        <v>616</v>
      </c>
      <c r="M262" s="347" t="s">
        <v>706</v>
      </c>
      <c r="N262" s="349" t="s">
        <v>56</v>
      </c>
      <c r="O262" s="315" t="s">
        <v>467</v>
      </c>
    </row>
    <row r="263" spans="1:15" s="102" customFormat="1" ht="25.5">
      <c r="A263" s="268">
        <v>193</v>
      </c>
      <c r="B263" s="269" t="s">
        <v>53</v>
      </c>
      <c r="C263" s="270">
        <v>3313010</v>
      </c>
      <c r="D263" s="294" t="s">
        <v>707</v>
      </c>
      <c r="E263" s="334" t="s">
        <v>125</v>
      </c>
      <c r="F263" s="269">
        <v>796</v>
      </c>
      <c r="G263" s="349" t="s">
        <v>46</v>
      </c>
      <c r="H263" s="309">
        <v>1</v>
      </c>
      <c r="I263" s="269">
        <v>32425000000</v>
      </c>
      <c r="J263" s="269" t="s">
        <v>462</v>
      </c>
      <c r="K263" s="288">
        <v>2250</v>
      </c>
      <c r="L263" s="275" t="s">
        <v>616</v>
      </c>
      <c r="M263" s="347" t="s">
        <v>706</v>
      </c>
      <c r="N263" s="349" t="s">
        <v>56</v>
      </c>
      <c r="O263" s="315" t="s">
        <v>467</v>
      </c>
    </row>
    <row r="264" spans="1:15" s="102" customFormat="1">
      <c r="A264" s="268">
        <v>194</v>
      </c>
      <c r="B264" s="269" t="s">
        <v>53</v>
      </c>
      <c r="C264" s="270">
        <v>3313010</v>
      </c>
      <c r="D264" s="294" t="s">
        <v>708</v>
      </c>
      <c r="E264" s="334" t="s">
        <v>125</v>
      </c>
      <c r="F264" s="269">
        <v>796</v>
      </c>
      <c r="G264" s="349" t="s">
        <v>42</v>
      </c>
      <c r="H264" s="309">
        <v>8</v>
      </c>
      <c r="I264" s="269">
        <v>32425000000</v>
      </c>
      <c r="J264" s="269" t="s">
        <v>462</v>
      </c>
      <c r="K264" s="288">
        <v>952</v>
      </c>
      <c r="L264" s="275" t="s">
        <v>616</v>
      </c>
      <c r="M264" s="347" t="s">
        <v>706</v>
      </c>
      <c r="N264" s="349" t="s">
        <v>56</v>
      </c>
      <c r="O264" s="315" t="s">
        <v>467</v>
      </c>
    </row>
    <row r="265" spans="1:15" s="102" customFormat="1">
      <c r="A265" s="268">
        <v>195</v>
      </c>
      <c r="B265" s="269" t="s">
        <v>53</v>
      </c>
      <c r="C265" s="270">
        <v>3313010</v>
      </c>
      <c r="D265" s="294" t="s">
        <v>709</v>
      </c>
      <c r="E265" s="334" t="s">
        <v>125</v>
      </c>
      <c r="F265" s="269">
        <v>796</v>
      </c>
      <c r="G265" s="349" t="s">
        <v>46</v>
      </c>
      <c r="H265" s="309">
        <v>4</v>
      </c>
      <c r="I265" s="269">
        <v>32425000000</v>
      </c>
      <c r="J265" s="269" t="s">
        <v>462</v>
      </c>
      <c r="K265" s="288">
        <v>10206</v>
      </c>
      <c r="L265" s="275" t="s">
        <v>616</v>
      </c>
      <c r="M265" s="347" t="s">
        <v>706</v>
      </c>
      <c r="N265" s="349" t="s">
        <v>56</v>
      </c>
      <c r="O265" s="315" t="s">
        <v>467</v>
      </c>
    </row>
    <row r="266" spans="1:15" s="102" customFormat="1" ht="25.5">
      <c r="A266" s="268">
        <v>196</v>
      </c>
      <c r="B266" s="269" t="s">
        <v>53</v>
      </c>
      <c r="C266" s="270">
        <v>3313010</v>
      </c>
      <c r="D266" s="294" t="s">
        <v>710</v>
      </c>
      <c r="E266" s="334" t="s">
        <v>125</v>
      </c>
      <c r="F266" s="269">
        <v>796</v>
      </c>
      <c r="G266" s="349" t="s">
        <v>46</v>
      </c>
      <c r="H266" s="309">
        <v>1</v>
      </c>
      <c r="I266" s="269">
        <v>32425000000</v>
      </c>
      <c r="J266" s="269" t="s">
        <v>462</v>
      </c>
      <c r="K266" s="288">
        <v>115998</v>
      </c>
      <c r="L266" s="275" t="s">
        <v>616</v>
      </c>
      <c r="M266" s="347" t="s">
        <v>706</v>
      </c>
      <c r="N266" s="349" t="s">
        <v>56</v>
      </c>
      <c r="O266" s="315" t="s">
        <v>467</v>
      </c>
    </row>
    <row r="267" spans="1:15" s="102" customFormat="1">
      <c r="A267" s="404"/>
      <c r="B267" s="280"/>
      <c r="C267" s="281"/>
      <c r="D267" s="319"/>
      <c r="E267" s="329"/>
      <c r="F267" s="280"/>
      <c r="G267" s="320"/>
      <c r="H267" s="321"/>
      <c r="I267" s="280"/>
      <c r="J267" s="280"/>
      <c r="K267" s="283">
        <f>SUM(K235:K266)</f>
        <v>4252394.55</v>
      </c>
      <c r="L267" s="284"/>
      <c r="M267" s="397"/>
      <c r="N267" s="320"/>
      <c r="O267" s="285"/>
    </row>
    <row r="268" spans="1:15" s="102" customFormat="1">
      <c r="A268" s="404"/>
      <c r="B268" s="280"/>
      <c r="C268" s="281"/>
      <c r="D268" s="282" t="s">
        <v>494</v>
      </c>
      <c r="E268" s="329"/>
      <c r="F268" s="280"/>
      <c r="G268" s="320"/>
      <c r="H268" s="321"/>
      <c r="I268" s="280"/>
      <c r="J268" s="280"/>
      <c r="K268" s="459"/>
      <c r="L268" s="284"/>
      <c r="M268" s="397"/>
      <c r="N268" s="320"/>
      <c r="O268" s="285"/>
    </row>
    <row r="269" spans="1:15" s="102" customFormat="1" ht="25.5">
      <c r="A269" s="330">
        <v>197</v>
      </c>
      <c r="B269" s="399" t="s">
        <v>53</v>
      </c>
      <c r="C269" s="410">
        <v>7422070</v>
      </c>
      <c r="D269" s="460" t="s">
        <v>711</v>
      </c>
      <c r="E269" s="412" t="s">
        <v>125</v>
      </c>
      <c r="F269" s="399">
        <v>839</v>
      </c>
      <c r="G269" s="399" t="s">
        <v>37</v>
      </c>
      <c r="H269" s="399">
        <v>1</v>
      </c>
      <c r="I269" s="399">
        <v>32425000000</v>
      </c>
      <c r="J269" s="399" t="s">
        <v>462</v>
      </c>
      <c r="K269" s="414">
        <v>1000000</v>
      </c>
      <c r="L269" s="415" t="s">
        <v>616</v>
      </c>
      <c r="M269" s="415" t="s">
        <v>49</v>
      </c>
      <c r="N269" s="399" t="s">
        <v>56</v>
      </c>
      <c r="O269" s="820" t="s">
        <v>467</v>
      </c>
    </row>
    <row r="270" spans="1:15" s="102" customFormat="1" ht="51">
      <c r="A270" s="330">
        <v>198</v>
      </c>
      <c r="B270" s="399" t="s">
        <v>53</v>
      </c>
      <c r="C270" s="410">
        <v>7424040</v>
      </c>
      <c r="D270" s="460" t="s">
        <v>712</v>
      </c>
      <c r="E270" s="412" t="s">
        <v>125</v>
      </c>
      <c r="F270" s="399">
        <v>839</v>
      </c>
      <c r="G270" s="399" t="s">
        <v>37</v>
      </c>
      <c r="H270" s="399">
        <v>1</v>
      </c>
      <c r="I270" s="399">
        <v>32425000000</v>
      </c>
      <c r="J270" s="399" t="s">
        <v>462</v>
      </c>
      <c r="K270" s="414">
        <v>845000</v>
      </c>
      <c r="L270" s="415" t="s">
        <v>616</v>
      </c>
      <c r="M270" s="415" t="s">
        <v>49</v>
      </c>
      <c r="N270" s="399" t="s">
        <v>56</v>
      </c>
      <c r="O270" s="820" t="s">
        <v>467</v>
      </c>
    </row>
    <row r="271" spans="1:15" s="102" customFormat="1" ht="51">
      <c r="A271" s="330">
        <v>199</v>
      </c>
      <c r="B271" s="399" t="s">
        <v>53</v>
      </c>
      <c r="C271" s="410">
        <v>7424040</v>
      </c>
      <c r="D271" s="460" t="s">
        <v>713</v>
      </c>
      <c r="E271" s="412" t="s">
        <v>125</v>
      </c>
      <c r="F271" s="399">
        <v>839</v>
      </c>
      <c r="G271" s="399" t="s">
        <v>37</v>
      </c>
      <c r="H271" s="399">
        <v>1</v>
      </c>
      <c r="I271" s="399">
        <v>32425000000</v>
      </c>
      <c r="J271" s="399" t="s">
        <v>462</v>
      </c>
      <c r="K271" s="414">
        <v>540000</v>
      </c>
      <c r="L271" s="415" t="s">
        <v>616</v>
      </c>
      <c r="M271" s="415" t="s">
        <v>49</v>
      </c>
      <c r="N271" s="399" t="s">
        <v>56</v>
      </c>
      <c r="O271" s="820" t="s">
        <v>467</v>
      </c>
    </row>
    <row r="272" spans="1:15" s="102" customFormat="1" ht="51">
      <c r="A272" s="330">
        <v>200</v>
      </c>
      <c r="B272" s="399" t="s">
        <v>53</v>
      </c>
      <c r="C272" s="410">
        <v>7424040</v>
      </c>
      <c r="D272" s="460" t="s">
        <v>714</v>
      </c>
      <c r="E272" s="412" t="s">
        <v>125</v>
      </c>
      <c r="F272" s="399">
        <v>839</v>
      </c>
      <c r="G272" s="399" t="s">
        <v>37</v>
      </c>
      <c r="H272" s="399">
        <v>1</v>
      </c>
      <c r="I272" s="399">
        <v>32425000000</v>
      </c>
      <c r="J272" s="399" t="s">
        <v>462</v>
      </c>
      <c r="K272" s="414">
        <v>105000</v>
      </c>
      <c r="L272" s="415" t="s">
        <v>616</v>
      </c>
      <c r="M272" s="415" t="s">
        <v>49</v>
      </c>
      <c r="N272" s="399" t="s">
        <v>56</v>
      </c>
      <c r="O272" s="820" t="s">
        <v>467</v>
      </c>
    </row>
    <row r="273" spans="1:16" s="102" customFormat="1" ht="25.5">
      <c r="A273" s="330">
        <v>201</v>
      </c>
      <c r="B273" s="399" t="s">
        <v>116</v>
      </c>
      <c r="C273" s="410">
        <v>7424041</v>
      </c>
      <c r="D273" s="411" t="s">
        <v>715</v>
      </c>
      <c r="E273" s="412" t="s">
        <v>125</v>
      </c>
      <c r="F273" s="399">
        <v>839</v>
      </c>
      <c r="G273" s="413" t="s">
        <v>460</v>
      </c>
      <c r="H273" s="399">
        <v>1</v>
      </c>
      <c r="I273" s="399">
        <v>32425000000</v>
      </c>
      <c r="J273" s="399" t="s">
        <v>462</v>
      </c>
      <c r="K273" s="414">
        <v>540000</v>
      </c>
      <c r="L273" s="415" t="s">
        <v>616</v>
      </c>
      <c r="M273" s="415" t="s">
        <v>593</v>
      </c>
      <c r="N273" s="399" t="s">
        <v>612</v>
      </c>
      <c r="O273" s="820" t="s">
        <v>467</v>
      </c>
    </row>
    <row r="274" spans="1:16">
      <c r="A274" s="279"/>
      <c r="B274" s="282"/>
      <c r="C274" s="291"/>
      <c r="D274" s="282"/>
      <c r="E274" s="351"/>
      <c r="F274" s="322"/>
      <c r="G274" s="322"/>
      <c r="H274" s="356"/>
      <c r="I274" s="322"/>
      <c r="J274" s="322"/>
      <c r="K274" s="461">
        <f>SUM(K269:K273)</f>
        <v>3030000</v>
      </c>
      <c r="L274" s="292"/>
      <c r="M274" s="292"/>
      <c r="N274" s="322"/>
      <c r="O274" s="285"/>
      <c r="P274" s="5"/>
    </row>
    <row r="275" spans="1:16">
      <c r="A275" s="279"/>
      <c r="B275" s="282"/>
      <c r="C275" s="291"/>
      <c r="D275" s="282" t="s">
        <v>472</v>
      </c>
      <c r="E275" s="351"/>
      <c r="F275" s="322"/>
      <c r="G275" s="322"/>
      <c r="H275" s="356"/>
      <c r="I275" s="322"/>
      <c r="J275" s="322"/>
      <c r="K275" s="462"/>
      <c r="L275" s="292"/>
      <c r="M275" s="292"/>
      <c r="N275" s="322"/>
      <c r="O275" s="285"/>
      <c r="P275" s="5"/>
    </row>
    <row r="276" spans="1:16" s="102" customFormat="1" ht="25.5">
      <c r="A276" s="330">
        <v>202</v>
      </c>
      <c r="B276" s="269" t="s">
        <v>53</v>
      </c>
      <c r="C276" s="270">
        <v>4030000</v>
      </c>
      <c r="D276" s="271" t="s">
        <v>473</v>
      </c>
      <c r="E276" s="334" t="s">
        <v>125</v>
      </c>
      <c r="F276" s="269">
        <v>839</v>
      </c>
      <c r="G276" s="269" t="s">
        <v>460</v>
      </c>
      <c r="H276" s="269">
        <v>1</v>
      </c>
      <c r="I276" s="269" t="s">
        <v>461</v>
      </c>
      <c r="J276" s="269" t="s">
        <v>462</v>
      </c>
      <c r="K276" s="293">
        <v>326000</v>
      </c>
      <c r="L276" s="275" t="s">
        <v>616</v>
      </c>
      <c r="M276" s="347" t="s">
        <v>49</v>
      </c>
      <c r="N276" s="269" t="s">
        <v>56</v>
      </c>
      <c r="O276" s="269" t="s">
        <v>463</v>
      </c>
    </row>
    <row r="277" spans="1:16" s="102" customFormat="1" ht="25.5">
      <c r="A277" s="330">
        <v>203</v>
      </c>
      <c r="B277" s="269" t="s">
        <v>53</v>
      </c>
      <c r="C277" s="270">
        <v>4530242</v>
      </c>
      <c r="D277" s="271" t="s">
        <v>716</v>
      </c>
      <c r="E277" s="334" t="s">
        <v>125</v>
      </c>
      <c r="F277" s="269">
        <v>839</v>
      </c>
      <c r="G277" s="269" t="s">
        <v>460</v>
      </c>
      <c r="H277" s="269">
        <v>1</v>
      </c>
      <c r="I277" s="269" t="s">
        <v>461</v>
      </c>
      <c r="J277" s="269" t="s">
        <v>462</v>
      </c>
      <c r="K277" s="293">
        <v>80000</v>
      </c>
      <c r="L277" s="275" t="s">
        <v>616</v>
      </c>
      <c r="M277" s="347" t="s">
        <v>49</v>
      </c>
      <c r="N277" s="269" t="s">
        <v>56</v>
      </c>
      <c r="O277" s="269" t="s">
        <v>467</v>
      </c>
    </row>
    <row r="278" spans="1:16" s="102" customFormat="1" ht="25.5">
      <c r="A278" s="330">
        <v>204</v>
      </c>
      <c r="B278" s="269" t="s">
        <v>53</v>
      </c>
      <c r="C278" s="270">
        <v>2424830</v>
      </c>
      <c r="D278" s="271" t="s">
        <v>717</v>
      </c>
      <c r="E278" s="334" t="s">
        <v>125</v>
      </c>
      <c r="F278" s="269">
        <v>839</v>
      </c>
      <c r="G278" s="269" t="s">
        <v>460</v>
      </c>
      <c r="H278" s="269">
        <v>1</v>
      </c>
      <c r="I278" s="269" t="s">
        <v>461</v>
      </c>
      <c r="J278" s="269" t="s">
        <v>462</v>
      </c>
      <c r="K278" s="293">
        <v>368000</v>
      </c>
      <c r="L278" s="275" t="s">
        <v>616</v>
      </c>
      <c r="M278" s="347" t="s">
        <v>49</v>
      </c>
      <c r="N278" s="269" t="s">
        <v>56</v>
      </c>
      <c r="O278" s="269" t="s">
        <v>467</v>
      </c>
    </row>
    <row r="279" spans="1:16" s="102" customFormat="1" ht="25.5">
      <c r="A279" s="330">
        <v>205</v>
      </c>
      <c r="B279" s="269" t="s">
        <v>53</v>
      </c>
      <c r="C279" s="270">
        <v>4520530</v>
      </c>
      <c r="D279" s="271" t="s">
        <v>718</v>
      </c>
      <c r="E279" s="334" t="s">
        <v>125</v>
      </c>
      <c r="F279" s="269">
        <v>839</v>
      </c>
      <c r="G279" s="269" t="s">
        <v>460</v>
      </c>
      <c r="H279" s="269">
        <v>1</v>
      </c>
      <c r="I279" s="269" t="s">
        <v>461</v>
      </c>
      <c r="J279" s="269" t="s">
        <v>462</v>
      </c>
      <c r="K279" s="293">
        <v>200000</v>
      </c>
      <c r="L279" s="275" t="s">
        <v>308</v>
      </c>
      <c r="M279" s="347" t="s">
        <v>49</v>
      </c>
      <c r="N279" s="269" t="s">
        <v>56</v>
      </c>
      <c r="O279" s="269" t="s">
        <v>467</v>
      </c>
    </row>
    <row r="280" spans="1:16" s="102" customFormat="1">
      <c r="A280" s="404"/>
      <c r="B280" s="280"/>
      <c r="C280" s="281"/>
      <c r="D280" s="463"/>
      <c r="E280" s="329"/>
      <c r="F280" s="280"/>
      <c r="G280" s="280"/>
      <c r="H280" s="280"/>
      <c r="I280" s="280"/>
      <c r="J280" s="280"/>
      <c r="K280" s="464">
        <f>SUM(K276:K279)</f>
        <v>974000</v>
      </c>
      <c r="L280" s="284"/>
      <c r="M280" s="397"/>
      <c r="N280" s="280"/>
      <c r="O280" s="280"/>
    </row>
    <row r="281" spans="1:16" s="102" customFormat="1">
      <c r="A281" s="404"/>
      <c r="B281" s="280"/>
      <c r="C281" s="281"/>
      <c r="D281" s="465" t="s">
        <v>476</v>
      </c>
      <c r="E281" s="329"/>
      <c r="F281" s="280"/>
      <c r="G281" s="280"/>
      <c r="H281" s="280"/>
      <c r="I281" s="280"/>
      <c r="J281" s="280"/>
      <c r="K281" s="466"/>
      <c r="L281" s="284"/>
      <c r="M281" s="397"/>
      <c r="N281" s="280"/>
      <c r="O281" s="280"/>
    </row>
    <row r="282" spans="1:16" s="102" customFormat="1">
      <c r="A282" s="330">
        <v>206</v>
      </c>
      <c r="B282" s="269" t="s">
        <v>53</v>
      </c>
      <c r="C282" s="270">
        <v>7420090</v>
      </c>
      <c r="D282" s="294" t="s">
        <v>719</v>
      </c>
      <c r="E282" s="334" t="s">
        <v>125</v>
      </c>
      <c r="F282" s="269">
        <v>839</v>
      </c>
      <c r="G282" s="269" t="s">
        <v>460</v>
      </c>
      <c r="H282" s="269">
        <v>1</v>
      </c>
      <c r="I282" s="269">
        <v>32425000000</v>
      </c>
      <c r="J282" s="269" t="s">
        <v>462</v>
      </c>
      <c r="K282" s="288">
        <v>10000</v>
      </c>
      <c r="L282" s="415" t="s">
        <v>616</v>
      </c>
      <c r="M282" s="347" t="s">
        <v>49</v>
      </c>
      <c r="N282" s="269" t="s">
        <v>56</v>
      </c>
      <c r="O282" s="269" t="s">
        <v>467</v>
      </c>
    </row>
    <row r="283" spans="1:16" s="102" customFormat="1" ht="25.5">
      <c r="A283" s="330">
        <v>207</v>
      </c>
      <c r="B283" s="269" t="s">
        <v>53</v>
      </c>
      <c r="C283" s="270">
        <v>9220030</v>
      </c>
      <c r="D283" s="294" t="s">
        <v>720</v>
      </c>
      <c r="E283" s="334" t="s">
        <v>125</v>
      </c>
      <c r="F283" s="269">
        <v>839</v>
      </c>
      <c r="G283" s="269" t="s">
        <v>460</v>
      </c>
      <c r="H283" s="269">
        <v>1</v>
      </c>
      <c r="I283" s="269">
        <v>32425000000</v>
      </c>
      <c r="J283" s="269" t="s">
        <v>462</v>
      </c>
      <c r="K283" s="288">
        <v>144000</v>
      </c>
      <c r="L283" s="415" t="s">
        <v>616</v>
      </c>
      <c r="M283" s="347" t="s">
        <v>49</v>
      </c>
      <c r="N283" s="269" t="s">
        <v>56</v>
      </c>
      <c r="O283" s="269" t="s">
        <v>463</v>
      </c>
    </row>
    <row r="284" spans="1:16" s="102" customFormat="1" ht="76.5">
      <c r="A284" s="330">
        <v>208</v>
      </c>
      <c r="B284" s="269" t="s">
        <v>53</v>
      </c>
      <c r="C284" s="270">
        <v>9229000</v>
      </c>
      <c r="D284" s="294" t="s">
        <v>721</v>
      </c>
      <c r="E284" s="334" t="s">
        <v>125</v>
      </c>
      <c r="F284" s="269">
        <v>839</v>
      </c>
      <c r="G284" s="269" t="s">
        <v>460</v>
      </c>
      <c r="H284" s="269">
        <v>1</v>
      </c>
      <c r="I284" s="269">
        <v>32425000000</v>
      </c>
      <c r="J284" s="269" t="s">
        <v>462</v>
      </c>
      <c r="K284" s="288">
        <v>20000</v>
      </c>
      <c r="L284" s="415" t="s">
        <v>616</v>
      </c>
      <c r="M284" s="347" t="s">
        <v>49</v>
      </c>
      <c r="N284" s="269" t="s">
        <v>56</v>
      </c>
      <c r="O284" s="269" t="s">
        <v>463</v>
      </c>
    </row>
    <row r="285" spans="1:16" s="102" customFormat="1">
      <c r="A285" s="404"/>
      <c r="B285" s="280"/>
      <c r="C285" s="281"/>
      <c r="D285" s="463"/>
      <c r="E285" s="329"/>
      <c r="F285" s="280"/>
      <c r="G285" s="280"/>
      <c r="H285" s="280"/>
      <c r="I285" s="280"/>
      <c r="J285" s="280"/>
      <c r="K285" s="464">
        <f>SUM(K282:K284)</f>
        <v>174000</v>
      </c>
      <c r="L285" s="284"/>
      <c r="M285" s="397"/>
      <c r="N285" s="280"/>
      <c r="O285" s="280"/>
    </row>
    <row r="286" spans="1:16" s="102" customFormat="1">
      <c r="A286" s="404"/>
      <c r="B286" s="280"/>
      <c r="C286" s="281"/>
      <c r="D286" s="465" t="s">
        <v>620</v>
      </c>
      <c r="E286" s="329"/>
      <c r="F286" s="280"/>
      <c r="G286" s="280"/>
      <c r="H286" s="280"/>
      <c r="I286" s="280"/>
      <c r="J286" s="280"/>
      <c r="K286" s="464"/>
      <c r="L286" s="284"/>
      <c r="M286" s="397"/>
      <c r="N286" s="280"/>
      <c r="O286" s="280"/>
    </row>
    <row r="287" spans="1:16" s="102" customFormat="1">
      <c r="A287" s="330">
        <v>209</v>
      </c>
      <c r="B287" s="269" t="s">
        <v>53</v>
      </c>
      <c r="C287" s="270">
        <v>6021000</v>
      </c>
      <c r="D287" s="314" t="s">
        <v>722</v>
      </c>
      <c r="E287" s="334" t="s">
        <v>125</v>
      </c>
      <c r="F287" s="269">
        <v>796</v>
      </c>
      <c r="G287" s="269" t="s">
        <v>37</v>
      </c>
      <c r="H287" s="269">
        <v>12</v>
      </c>
      <c r="I287" s="269">
        <v>32425000002</v>
      </c>
      <c r="J287" s="269" t="s">
        <v>462</v>
      </c>
      <c r="K287" s="288">
        <v>1447600</v>
      </c>
      <c r="L287" s="275" t="s">
        <v>308</v>
      </c>
      <c r="M287" s="347" t="s">
        <v>49</v>
      </c>
      <c r="N287" s="269" t="s">
        <v>56</v>
      </c>
      <c r="O287" s="269" t="s">
        <v>467</v>
      </c>
    </row>
    <row r="288" spans="1:16" s="102" customFormat="1" ht="25.5">
      <c r="A288" s="330">
        <v>210</v>
      </c>
      <c r="B288" s="269" t="s">
        <v>53</v>
      </c>
      <c r="C288" s="270">
        <v>5020000</v>
      </c>
      <c r="D288" s="314" t="s">
        <v>723</v>
      </c>
      <c r="E288" s="334" t="s">
        <v>125</v>
      </c>
      <c r="F288" s="269">
        <v>839</v>
      </c>
      <c r="G288" s="269" t="s">
        <v>460</v>
      </c>
      <c r="H288" s="269">
        <v>1</v>
      </c>
      <c r="I288" s="269">
        <v>32425000003</v>
      </c>
      <c r="J288" s="269" t="s">
        <v>462</v>
      </c>
      <c r="K288" s="288">
        <v>270000</v>
      </c>
      <c r="L288" s="275" t="s">
        <v>308</v>
      </c>
      <c r="M288" s="347" t="s">
        <v>49</v>
      </c>
      <c r="N288" s="269" t="s">
        <v>56</v>
      </c>
      <c r="O288" s="269" t="s">
        <v>467</v>
      </c>
    </row>
    <row r="289" spans="1:42" s="102" customFormat="1" ht="25.5">
      <c r="A289" s="330">
        <v>211</v>
      </c>
      <c r="B289" s="269" t="s">
        <v>53</v>
      </c>
      <c r="C289" s="270">
        <v>6322000</v>
      </c>
      <c r="D289" s="314" t="s">
        <v>724</v>
      </c>
      <c r="E289" s="334" t="s">
        <v>125</v>
      </c>
      <c r="F289" s="269">
        <v>839</v>
      </c>
      <c r="G289" s="269" t="s">
        <v>460</v>
      </c>
      <c r="H289" s="269">
        <v>1</v>
      </c>
      <c r="I289" s="269">
        <v>32431000000</v>
      </c>
      <c r="J289" s="269" t="s">
        <v>626</v>
      </c>
      <c r="K289" s="288">
        <v>52000</v>
      </c>
      <c r="L289" s="415" t="s">
        <v>616</v>
      </c>
      <c r="M289" s="347" t="s">
        <v>49</v>
      </c>
      <c r="N289" s="269" t="s">
        <v>56</v>
      </c>
      <c r="O289" s="269" t="s">
        <v>467</v>
      </c>
    </row>
    <row r="290" spans="1:42" s="102" customFormat="1">
      <c r="A290" s="404"/>
      <c r="B290" s="280"/>
      <c r="C290" s="281"/>
      <c r="D290" s="463"/>
      <c r="E290" s="329"/>
      <c r="F290" s="280"/>
      <c r="G290" s="280"/>
      <c r="H290" s="280"/>
      <c r="I290" s="280"/>
      <c r="J290" s="280"/>
      <c r="K290" s="464">
        <f>SUM(K287:K289)</f>
        <v>1769600</v>
      </c>
      <c r="L290" s="284"/>
      <c r="M290" s="397"/>
      <c r="N290" s="280"/>
      <c r="O290" s="280"/>
    </row>
    <row r="291" spans="1:42">
      <c r="A291" s="279"/>
      <c r="B291" s="282"/>
      <c r="C291" s="291"/>
      <c r="D291" s="282"/>
      <c r="E291" s="351"/>
      <c r="F291" s="322"/>
      <c r="G291" s="322"/>
      <c r="H291" s="356"/>
      <c r="I291" s="322"/>
      <c r="J291" s="322" t="s">
        <v>725</v>
      </c>
      <c r="K291" s="793">
        <f>K211+K224+K228+K233+K267+K274+K280+K285+K290</f>
        <v>146510599.11000001</v>
      </c>
      <c r="L291" s="292"/>
      <c r="M291" s="292"/>
      <c r="N291" s="322"/>
      <c r="O291" s="355"/>
      <c r="P291" s="5"/>
    </row>
    <row r="292" spans="1:42" s="513" customFormat="1">
      <c r="A292" s="467"/>
      <c r="B292" s="468"/>
      <c r="C292" s="469"/>
      <c r="D292" s="468"/>
      <c r="E292" s="470"/>
      <c r="F292" s="471"/>
      <c r="G292" s="471"/>
      <c r="H292" s="472" t="s">
        <v>726</v>
      </c>
      <c r="I292" s="471"/>
      <c r="J292" s="471"/>
      <c r="K292" s="473"/>
      <c r="L292" s="474"/>
      <c r="M292" s="474"/>
      <c r="N292" s="471"/>
      <c r="O292" s="821"/>
    </row>
    <row r="293" spans="1:42">
      <c r="A293" s="475"/>
      <c r="B293" s="476"/>
      <c r="C293" s="477"/>
      <c r="D293" s="476" t="s">
        <v>468</v>
      </c>
      <c r="E293" s="476"/>
      <c r="F293" s="476"/>
      <c r="G293" s="476"/>
      <c r="H293" s="476"/>
      <c r="I293" s="476"/>
      <c r="J293" s="476"/>
      <c r="K293" s="478"/>
      <c r="L293" s="479"/>
      <c r="M293" s="479"/>
      <c r="N293" s="476"/>
      <c r="O293" s="280"/>
      <c r="P293" s="5"/>
    </row>
    <row r="294" spans="1:42" ht="30">
      <c r="A294" s="480">
        <v>212</v>
      </c>
      <c r="B294" s="269" t="s">
        <v>53</v>
      </c>
      <c r="C294" s="332">
        <v>3020000</v>
      </c>
      <c r="D294" s="333" t="s">
        <v>727</v>
      </c>
      <c r="E294" s="334" t="s">
        <v>125</v>
      </c>
      <c r="F294" s="269">
        <v>839</v>
      </c>
      <c r="G294" s="269" t="s">
        <v>460</v>
      </c>
      <c r="H294" s="269">
        <v>3</v>
      </c>
      <c r="I294" s="269">
        <v>32425000000</v>
      </c>
      <c r="J294" s="269" t="s">
        <v>462</v>
      </c>
      <c r="K294" s="288">
        <v>94040</v>
      </c>
      <c r="L294" s="87">
        <v>41518</v>
      </c>
      <c r="M294" s="87" t="s">
        <v>728</v>
      </c>
      <c r="N294" s="335" t="s">
        <v>56</v>
      </c>
      <c r="O294" s="269" t="s">
        <v>467</v>
      </c>
      <c r="P294" s="5"/>
    </row>
    <row r="295" spans="1:42">
      <c r="A295" s="279"/>
      <c r="B295" s="280"/>
      <c r="C295" s="281"/>
      <c r="D295" s="282"/>
      <c r="E295" s="282"/>
      <c r="F295" s="282"/>
      <c r="G295" s="282"/>
      <c r="H295" s="282"/>
      <c r="I295" s="282"/>
      <c r="J295" s="282"/>
      <c r="K295" s="283">
        <v>94040</v>
      </c>
      <c r="L295" s="284"/>
      <c r="M295" s="284"/>
      <c r="N295" s="345"/>
      <c r="O295" s="280"/>
      <c r="P295" s="5"/>
    </row>
    <row r="296" spans="1:42">
      <c r="A296" s="279"/>
      <c r="B296" s="280"/>
      <c r="C296" s="281"/>
      <c r="D296" s="282" t="s">
        <v>729</v>
      </c>
      <c r="E296" s="282"/>
      <c r="F296" s="282"/>
      <c r="G296" s="282"/>
      <c r="H296" s="282"/>
      <c r="I296" s="282"/>
      <c r="J296" s="282"/>
      <c r="K296" s="283"/>
      <c r="L296" s="284"/>
      <c r="M296" s="284"/>
      <c r="N296" s="345"/>
      <c r="O296" s="280"/>
      <c r="P296" s="5"/>
    </row>
    <row r="297" spans="1:42" s="102" customFormat="1" ht="25.5">
      <c r="A297" s="268">
        <v>213</v>
      </c>
      <c r="B297" s="269" t="s">
        <v>53</v>
      </c>
      <c r="C297" s="270">
        <v>2212020</v>
      </c>
      <c r="D297" s="294" t="s">
        <v>477</v>
      </c>
      <c r="E297" s="315" t="s">
        <v>125</v>
      </c>
      <c r="F297" s="269">
        <v>839</v>
      </c>
      <c r="G297" s="269" t="s">
        <v>460</v>
      </c>
      <c r="H297" s="269">
        <v>1</v>
      </c>
      <c r="I297" s="269">
        <v>32425000000</v>
      </c>
      <c r="J297" s="269" t="s">
        <v>462</v>
      </c>
      <c r="K297" s="288">
        <v>12550</v>
      </c>
      <c r="L297" s="87">
        <v>41518</v>
      </c>
      <c r="M297" s="275" t="s">
        <v>49</v>
      </c>
      <c r="N297" s="335" t="s">
        <v>56</v>
      </c>
      <c r="O297" s="269" t="s">
        <v>463</v>
      </c>
    </row>
    <row r="298" spans="1:42">
      <c r="A298" s="279"/>
      <c r="B298" s="280"/>
      <c r="C298" s="281"/>
      <c r="D298" s="282"/>
      <c r="E298" s="282"/>
      <c r="F298" s="282"/>
      <c r="G298" s="282"/>
      <c r="H298" s="282"/>
      <c r="I298" s="282"/>
      <c r="J298" s="282"/>
      <c r="K298" s="283">
        <v>12500</v>
      </c>
      <c r="L298" s="284"/>
      <c r="M298" s="284"/>
      <c r="N298" s="345"/>
      <c r="O298" s="280"/>
      <c r="P298" s="5"/>
    </row>
    <row r="299" spans="1:42">
      <c r="A299" s="279"/>
      <c r="B299" s="280"/>
      <c r="C299" s="281"/>
      <c r="D299" s="282" t="s">
        <v>543</v>
      </c>
      <c r="E299" s="282"/>
      <c r="F299" s="282"/>
      <c r="G299" s="282"/>
      <c r="H299" s="282"/>
      <c r="I299" s="282"/>
      <c r="J299" s="282"/>
      <c r="K299" s="283"/>
      <c r="L299" s="284"/>
      <c r="M299" s="284"/>
      <c r="N299" s="345"/>
      <c r="O299" s="280"/>
      <c r="P299" s="5"/>
    </row>
    <row r="300" spans="1:42" s="276" customFormat="1" ht="25.5">
      <c r="A300" s="346">
        <v>214</v>
      </c>
      <c r="B300" s="481" t="s">
        <v>53</v>
      </c>
      <c r="C300" s="482">
        <v>8040020</v>
      </c>
      <c r="D300" s="483" t="s">
        <v>123</v>
      </c>
      <c r="E300" s="484" t="s">
        <v>122</v>
      </c>
      <c r="F300" s="481">
        <v>792</v>
      </c>
      <c r="G300" s="485" t="s">
        <v>51</v>
      </c>
      <c r="H300" s="269"/>
      <c r="I300" s="269">
        <v>32425000000</v>
      </c>
      <c r="J300" s="269" t="s">
        <v>462</v>
      </c>
      <c r="K300" s="288">
        <v>50010</v>
      </c>
      <c r="L300" s="275" t="s">
        <v>730</v>
      </c>
      <c r="M300" s="347" t="s">
        <v>49</v>
      </c>
      <c r="N300" s="335" t="s">
        <v>56</v>
      </c>
      <c r="O300" s="269" t="s">
        <v>467</v>
      </c>
      <c r="P300" s="348"/>
      <c r="Q300" s="348"/>
      <c r="R300" s="348"/>
      <c r="S300" s="348"/>
      <c r="T300" s="348"/>
      <c r="U300" s="348"/>
      <c r="V300" s="348"/>
      <c r="W300" s="348"/>
      <c r="X300" s="348"/>
      <c r="Y300" s="348"/>
      <c r="Z300" s="348"/>
      <c r="AA300" s="348"/>
      <c r="AB300" s="348"/>
      <c r="AC300" s="348"/>
      <c r="AD300" s="348"/>
      <c r="AE300" s="348"/>
      <c r="AF300" s="348"/>
      <c r="AG300" s="348"/>
      <c r="AH300" s="348"/>
      <c r="AI300" s="348"/>
      <c r="AJ300" s="348"/>
      <c r="AK300" s="348"/>
      <c r="AL300" s="348"/>
      <c r="AM300" s="348"/>
      <c r="AN300" s="348"/>
      <c r="AO300" s="348"/>
      <c r="AP300" s="348"/>
    </row>
    <row r="301" spans="1:42">
      <c r="A301" s="279"/>
      <c r="B301" s="280"/>
      <c r="C301" s="281"/>
      <c r="D301" s="282"/>
      <c r="E301" s="282"/>
      <c r="F301" s="282"/>
      <c r="G301" s="282"/>
      <c r="H301" s="282"/>
      <c r="I301" s="282"/>
      <c r="J301" s="282"/>
      <c r="K301" s="283">
        <f>SUM(K300)</f>
        <v>50010</v>
      </c>
      <c r="L301" s="284"/>
      <c r="M301" s="284"/>
      <c r="N301" s="345"/>
      <c r="O301" s="280"/>
      <c r="P301" s="5"/>
    </row>
    <row r="302" spans="1:42">
      <c r="A302" s="279"/>
      <c r="B302" s="280"/>
      <c r="C302" s="281"/>
      <c r="D302" s="282"/>
      <c r="E302" s="282"/>
      <c r="F302" s="282"/>
      <c r="G302" s="282"/>
      <c r="H302" s="282"/>
      <c r="I302" s="282"/>
      <c r="J302" s="282"/>
      <c r="K302" s="283"/>
      <c r="L302" s="284"/>
      <c r="M302" s="284"/>
      <c r="N302" s="345"/>
      <c r="O302" s="280"/>
      <c r="P302" s="5"/>
    </row>
    <row r="303" spans="1:42">
      <c r="A303" s="279"/>
      <c r="B303" s="280"/>
      <c r="C303" s="281"/>
      <c r="D303" s="282" t="s">
        <v>499</v>
      </c>
      <c r="E303" s="282"/>
      <c r="F303" s="282"/>
      <c r="G303" s="282"/>
      <c r="H303" s="282"/>
      <c r="I303" s="282"/>
      <c r="J303" s="282"/>
      <c r="K303" s="283"/>
      <c r="L303" s="284"/>
      <c r="M303" s="284"/>
      <c r="N303" s="345"/>
      <c r="O303" s="280"/>
      <c r="P303" s="5"/>
    </row>
    <row r="304" spans="1:42" ht="25.5">
      <c r="A304" s="480">
        <v>215</v>
      </c>
      <c r="B304" s="269" t="s">
        <v>116</v>
      </c>
      <c r="C304" s="270">
        <v>3190000</v>
      </c>
      <c r="D304" s="333" t="s">
        <v>731</v>
      </c>
      <c r="E304" s="334" t="s">
        <v>125</v>
      </c>
      <c r="F304" s="269">
        <v>796</v>
      </c>
      <c r="G304" s="269" t="s">
        <v>46</v>
      </c>
      <c r="H304" s="273">
        <v>31</v>
      </c>
      <c r="I304" s="269">
        <v>32425000000</v>
      </c>
      <c r="J304" s="269" t="s">
        <v>462</v>
      </c>
      <c r="K304" s="274">
        <v>22000</v>
      </c>
      <c r="L304" s="275">
        <v>41456</v>
      </c>
      <c r="M304" s="86">
        <v>41548</v>
      </c>
      <c r="N304" s="335" t="s">
        <v>56</v>
      </c>
      <c r="O304" s="269" t="s">
        <v>463</v>
      </c>
      <c r="P304" s="5"/>
    </row>
    <row r="305" spans="1:16" ht="15">
      <c r="A305" s="480">
        <v>216</v>
      </c>
      <c r="B305" s="269" t="s">
        <v>116</v>
      </c>
      <c r="C305" s="270">
        <v>3190000</v>
      </c>
      <c r="D305" s="333" t="s">
        <v>732</v>
      </c>
      <c r="E305" s="334" t="s">
        <v>125</v>
      </c>
      <c r="F305" s="269">
        <v>796</v>
      </c>
      <c r="G305" s="269" t="s">
        <v>46</v>
      </c>
      <c r="H305" s="273">
        <v>2</v>
      </c>
      <c r="I305" s="269">
        <v>32425000000</v>
      </c>
      <c r="J305" s="269" t="s">
        <v>462</v>
      </c>
      <c r="K305" s="274">
        <v>5910</v>
      </c>
      <c r="L305" s="275">
        <v>41456</v>
      </c>
      <c r="M305" s="86">
        <v>41548</v>
      </c>
      <c r="N305" s="335" t="s">
        <v>56</v>
      </c>
      <c r="O305" s="269" t="s">
        <v>463</v>
      </c>
      <c r="P305" s="5"/>
    </row>
    <row r="306" spans="1:16">
      <c r="A306" s="279"/>
      <c r="B306" s="282"/>
      <c r="C306" s="291"/>
      <c r="D306" s="282"/>
      <c r="E306" s="282"/>
      <c r="F306" s="282"/>
      <c r="G306" s="282"/>
      <c r="H306" s="282"/>
      <c r="I306" s="282"/>
      <c r="J306" s="282"/>
      <c r="K306" s="793">
        <f>SUM(K304:K305)</f>
        <v>27910</v>
      </c>
      <c r="L306" s="292"/>
      <c r="M306" s="292"/>
      <c r="N306" s="357"/>
      <c r="O306" s="280"/>
      <c r="P306" s="5"/>
    </row>
    <row r="307" spans="1:16">
      <c r="A307" s="279"/>
      <c r="B307" s="282"/>
      <c r="C307" s="291"/>
      <c r="D307" s="282"/>
      <c r="E307" s="282"/>
      <c r="F307" s="282"/>
      <c r="G307" s="282"/>
      <c r="H307" s="282"/>
      <c r="I307" s="282"/>
      <c r="J307" s="282" t="s">
        <v>733</v>
      </c>
      <c r="K307" s="793">
        <f>K295+K298+K301+K306</f>
        <v>184460</v>
      </c>
      <c r="L307" s="292"/>
      <c r="M307" s="292"/>
      <c r="N307" s="357"/>
      <c r="O307" s="280"/>
      <c r="P307" s="5"/>
    </row>
    <row r="309" spans="1:16">
      <c r="J309" s="157" t="s">
        <v>734</v>
      </c>
      <c r="K309" s="488">
        <f>K81+K183+K291+K307</f>
        <v>206530909.88</v>
      </c>
    </row>
    <row r="311" spans="1:16">
      <c r="C311" s="5"/>
      <c r="E311" s="491"/>
      <c r="F311" s="1049" t="s">
        <v>3</v>
      </c>
      <c r="G311" s="1049"/>
      <c r="H311" s="116"/>
      <c r="I311" s="116"/>
      <c r="J311" s="116"/>
      <c r="K311" s="490"/>
    </row>
    <row r="312" spans="1:16">
      <c r="C312" s="1040" t="s">
        <v>735</v>
      </c>
      <c r="D312" s="1040"/>
      <c r="E312" s="1040"/>
      <c r="F312" s="1040"/>
      <c r="G312" s="1050"/>
      <c r="H312" s="1051"/>
      <c r="I312" s="492"/>
      <c r="J312" s="130"/>
      <c r="K312" s="493"/>
    </row>
    <row r="313" spans="1:16">
      <c r="C313" s="494"/>
      <c r="D313" s="1052"/>
      <c r="E313" s="1052"/>
      <c r="F313" s="159"/>
      <c r="G313" s="495" t="s">
        <v>2</v>
      </c>
      <c r="H313" s="1039" t="s">
        <v>0</v>
      </c>
      <c r="I313" s="1039"/>
      <c r="J313" s="129"/>
      <c r="K313" s="495" t="s">
        <v>1</v>
      </c>
    </row>
    <row r="314" spans="1:16">
      <c r="C314" s="159"/>
      <c r="D314" s="159"/>
      <c r="E314" s="496"/>
      <c r="F314" s="1042" t="s">
        <v>736</v>
      </c>
      <c r="G314" s="1042"/>
      <c r="H314" s="1042"/>
      <c r="I314" s="129"/>
      <c r="J314" s="129"/>
      <c r="K314" s="129"/>
    </row>
    <row r="315" spans="1:16">
      <c r="C315" s="1040" t="s">
        <v>737</v>
      </c>
      <c r="D315" s="1040"/>
      <c r="E315" s="1040"/>
      <c r="F315" s="1040"/>
      <c r="G315" s="1043"/>
      <c r="H315" s="1044"/>
      <c r="I315" s="1044"/>
      <c r="J315" s="130"/>
      <c r="K315" s="493"/>
    </row>
    <row r="316" spans="1:16">
      <c r="C316" s="494"/>
      <c r="D316" s="1038"/>
      <c r="E316" s="1038"/>
      <c r="F316" s="496"/>
      <c r="G316" s="495" t="s">
        <v>2</v>
      </c>
      <c r="H316" s="1039" t="s">
        <v>0</v>
      </c>
      <c r="I316" s="1039"/>
      <c r="J316" s="129"/>
      <c r="K316" s="495" t="s">
        <v>1</v>
      </c>
    </row>
    <row r="317" spans="1:16">
      <c r="C317" s="1045" t="s">
        <v>738</v>
      </c>
      <c r="D317" s="1045"/>
      <c r="E317" s="1045"/>
      <c r="F317" s="1045"/>
      <c r="G317" s="1043"/>
      <c r="H317" s="1044"/>
      <c r="I317" s="1044"/>
      <c r="J317" s="130"/>
      <c r="K317" s="493"/>
    </row>
    <row r="318" spans="1:16">
      <c r="C318" s="494"/>
      <c r="D318" s="1038"/>
      <c r="E318" s="1038"/>
      <c r="F318" s="496"/>
      <c r="G318" s="495" t="s">
        <v>2</v>
      </c>
      <c r="H318" s="1039" t="s">
        <v>0</v>
      </c>
      <c r="I318" s="1039"/>
      <c r="J318" s="129"/>
      <c r="K318" s="495" t="s">
        <v>1</v>
      </c>
    </row>
    <row r="319" spans="1:16">
      <c r="C319" s="1040" t="s">
        <v>739</v>
      </c>
      <c r="D319" s="1040"/>
      <c r="E319" s="1040"/>
      <c r="F319" s="1040"/>
      <c r="G319" s="493"/>
      <c r="H319" s="1041"/>
      <c r="I319" s="1041"/>
      <c r="J319" s="130"/>
      <c r="K319" s="493"/>
    </row>
    <row r="320" spans="1:16">
      <c r="C320" s="494"/>
      <c r="D320" s="1038"/>
      <c r="E320" s="1038"/>
      <c r="F320" s="496"/>
      <c r="G320" s="495" t="s">
        <v>2</v>
      </c>
      <c r="H320" s="1039" t="s">
        <v>0</v>
      </c>
      <c r="I320" s="1039"/>
      <c r="J320" s="129"/>
      <c r="K320" s="495" t="s">
        <v>1</v>
      </c>
    </row>
  </sheetData>
  <mergeCells count="52">
    <mergeCell ref="A9:D9"/>
    <mergeCell ref="E9:O9"/>
    <mergeCell ref="A3:D3"/>
    <mergeCell ref="A4:C4"/>
    <mergeCell ref="E5:L5"/>
    <mergeCell ref="E6:L6"/>
    <mergeCell ref="E7:L7"/>
    <mergeCell ref="A10:D10"/>
    <mergeCell ref="E10:O10"/>
    <mergeCell ref="A11:D11"/>
    <mergeCell ref="E11:O11"/>
    <mergeCell ref="A12:D12"/>
    <mergeCell ref="E12:O12"/>
    <mergeCell ref="N17:N19"/>
    <mergeCell ref="O17:O18"/>
    <mergeCell ref="A13:D13"/>
    <mergeCell ref="E13:O13"/>
    <mergeCell ref="A14:D14"/>
    <mergeCell ref="E14:O14"/>
    <mergeCell ref="A15:D15"/>
    <mergeCell ref="E15:O15"/>
    <mergeCell ref="K18:K19"/>
    <mergeCell ref="L18:M18"/>
    <mergeCell ref="A17:A19"/>
    <mergeCell ref="B17:B19"/>
    <mergeCell ref="C17:C19"/>
    <mergeCell ref="D17:M17"/>
    <mergeCell ref="D18:D19"/>
    <mergeCell ref="E18:E19"/>
    <mergeCell ref="F18:G18"/>
    <mergeCell ref="H18:H19"/>
    <mergeCell ref="I18:J18"/>
    <mergeCell ref="C317:F317"/>
    <mergeCell ref="G317:I317"/>
    <mergeCell ref="A21:O21"/>
    <mergeCell ref="A82:O82"/>
    <mergeCell ref="F311:G311"/>
    <mergeCell ref="C312:F312"/>
    <mergeCell ref="G312:H312"/>
    <mergeCell ref="D313:E313"/>
    <mergeCell ref="H313:I313"/>
    <mergeCell ref="F314:H314"/>
    <mergeCell ref="C315:F315"/>
    <mergeCell ref="G315:I315"/>
    <mergeCell ref="D316:E316"/>
    <mergeCell ref="H316:I316"/>
    <mergeCell ref="D318:E318"/>
    <mergeCell ref="H318:I318"/>
    <mergeCell ref="C319:F319"/>
    <mergeCell ref="H319:I319"/>
    <mergeCell ref="D320:E320"/>
    <mergeCell ref="H320:I320"/>
  </mergeCells>
  <hyperlinks>
    <hyperlink ref="E12" r:id="rId1"/>
  </hyperlinks>
  <pageMargins left="0.7" right="0.7" top="0.75" bottom="0.75" header="0.3" footer="0.3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155"/>
  <sheetViews>
    <sheetView topLeftCell="A121" workbookViewId="0">
      <selection activeCell="C138" sqref="C138"/>
    </sheetView>
  </sheetViews>
  <sheetFormatPr defaultRowHeight="12.75"/>
  <cols>
    <col min="1" max="1" width="4.5703125" style="5" customWidth="1"/>
    <col min="2" max="2" width="8.5703125" style="5" customWidth="1"/>
    <col min="3" max="3" width="12.85546875" style="5" customWidth="1"/>
    <col min="4" max="4" width="49.28515625" style="5" customWidth="1"/>
    <col min="5" max="5" width="32.28515625" style="5" customWidth="1"/>
    <col min="6" max="7" width="15.42578125" style="5" customWidth="1"/>
    <col min="8" max="8" width="16.7109375" style="5" customWidth="1"/>
    <col min="9" max="9" width="17.85546875" style="5" hidden="1" customWidth="1"/>
    <col min="10" max="10" width="18.7109375" style="5" hidden="1" customWidth="1"/>
    <col min="11" max="11" width="10.7109375" style="5" customWidth="1"/>
    <col min="12" max="12" width="20" style="5" customWidth="1"/>
    <col min="13" max="13" width="15.28515625" style="5" customWidth="1"/>
    <col min="14" max="14" width="8.7109375" style="5" customWidth="1"/>
    <col min="15" max="15" width="13.5703125" style="5" customWidth="1"/>
    <col min="16" max="17" width="9.140625" style="5" customWidth="1"/>
    <col min="18" max="16384" width="9.140625" style="5"/>
  </cols>
  <sheetData>
    <row r="1" spans="1:15" ht="15.75">
      <c r="A1" s="2"/>
      <c r="B1" s="2"/>
      <c r="C1" s="2"/>
      <c r="D1" s="2"/>
      <c r="E1" s="2"/>
      <c r="F1" s="876"/>
      <c r="G1" s="866"/>
      <c r="H1" s="2"/>
      <c r="I1" s="2"/>
      <c r="J1" s="2"/>
      <c r="K1" s="3"/>
      <c r="L1" s="15"/>
      <c r="M1" s="15"/>
      <c r="N1" s="15"/>
      <c r="O1" s="15"/>
    </row>
    <row r="2" spans="1:15" ht="15.75">
      <c r="A2" s="2"/>
      <c r="B2" s="2"/>
      <c r="C2" s="2"/>
      <c r="D2" s="2"/>
      <c r="E2" s="2"/>
      <c r="F2" s="876"/>
      <c r="G2" s="866"/>
      <c r="H2" s="2"/>
      <c r="I2" s="2"/>
      <c r="J2" s="2"/>
      <c r="K2" s="115"/>
      <c r="L2" s="877"/>
      <c r="M2" s="4"/>
      <c r="N2" s="4"/>
      <c r="O2" s="4"/>
    </row>
    <row r="3" spans="1:15" ht="20.25">
      <c r="A3" s="964"/>
      <c r="B3" s="964"/>
      <c r="C3" s="964"/>
      <c r="D3" s="965"/>
      <c r="E3" s="2"/>
      <c r="F3" s="876"/>
      <c r="G3" s="866"/>
      <c r="H3" s="499"/>
      <c r="I3" s="2"/>
      <c r="J3" s="2"/>
      <c r="K3" s="878"/>
      <c r="L3" s="877"/>
      <c r="M3" s="4"/>
      <c r="N3" s="4"/>
      <c r="O3" s="4"/>
    </row>
    <row r="4" spans="1:15" ht="20.25">
      <c r="A4" s="966"/>
      <c r="B4" s="966"/>
      <c r="C4" s="966"/>
      <c r="D4" s="2"/>
      <c r="E4" s="2"/>
      <c r="F4" s="876"/>
      <c r="G4" s="866"/>
      <c r="H4" s="2"/>
      <c r="I4" s="2"/>
      <c r="J4" s="2"/>
      <c r="K4" s="3"/>
      <c r="L4" s="4"/>
      <c r="M4" s="4"/>
      <c r="N4" s="4"/>
      <c r="O4" s="4"/>
    </row>
    <row r="5" spans="1:15" ht="20.25">
      <c r="A5" s="128"/>
      <c r="B5" s="128"/>
      <c r="C5" s="128"/>
      <c r="D5" s="2"/>
      <c r="E5" s="2"/>
      <c r="F5" s="876"/>
      <c r="G5" s="866"/>
      <c r="H5" s="2"/>
      <c r="I5" s="2"/>
      <c r="J5" s="2"/>
      <c r="K5" s="3"/>
      <c r="L5" s="4"/>
      <c r="M5" s="4"/>
      <c r="N5" s="4"/>
      <c r="O5" s="4"/>
    </row>
    <row r="6" spans="1:15" ht="18">
      <c r="A6" s="16"/>
      <c r="B6" s="16"/>
      <c r="C6" s="16"/>
      <c r="D6" s="2"/>
      <c r="E6" s="967" t="s">
        <v>32</v>
      </c>
      <c r="F6" s="967"/>
      <c r="G6" s="967"/>
      <c r="H6" s="967"/>
      <c r="I6" s="967"/>
      <c r="J6" s="967"/>
      <c r="K6" s="967"/>
      <c r="L6" s="967"/>
      <c r="M6" s="15"/>
      <c r="N6" s="15"/>
      <c r="O6" s="15"/>
    </row>
    <row r="7" spans="1:15" ht="15.75">
      <c r="A7" s="2"/>
      <c r="B7" s="2"/>
      <c r="C7" s="2"/>
      <c r="D7" s="2"/>
      <c r="E7" s="967" t="s">
        <v>33</v>
      </c>
      <c r="F7" s="967"/>
      <c r="G7" s="967"/>
      <c r="H7" s="967"/>
      <c r="I7" s="967"/>
      <c r="J7" s="967"/>
      <c r="K7" s="967"/>
      <c r="L7" s="967"/>
      <c r="M7" s="15"/>
      <c r="N7" s="15"/>
      <c r="O7" s="15"/>
    </row>
    <row r="8" spans="1:15" ht="18">
      <c r="A8" s="20"/>
      <c r="B8" s="20"/>
      <c r="C8" s="20"/>
      <c r="D8" s="20"/>
      <c r="E8" s="967" t="s">
        <v>1179</v>
      </c>
      <c r="F8" s="967"/>
      <c r="G8" s="967"/>
      <c r="H8" s="967"/>
      <c r="I8" s="967"/>
      <c r="J8" s="967"/>
      <c r="K8" s="967"/>
      <c r="L8" s="967"/>
      <c r="M8" s="17"/>
      <c r="N8" s="17"/>
      <c r="O8" s="17"/>
    </row>
    <row r="9" spans="1:15" ht="18">
      <c r="A9" s="19"/>
      <c r="B9" s="19"/>
      <c r="C9" s="19"/>
      <c r="D9" s="19"/>
      <c r="E9" s="19"/>
      <c r="F9" s="19"/>
      <c r="G9" s="21"/>
      <c r="H9" s="21"/>
      <c r="I9" s="21"/>
      <c r="J9" s="21"/>
      <c r="K9" s="21"/>
      <c r="L9" s="21"/>
      <c r="M9" s="6"/>
      <c r="N9" s="6"/>
      <c r="O9" s="6"/>
    </row>
    <row r="10" spans="1:15" ht="15">
      <c r="A10" s="959" t="s">
        <v>21</v>
      </c>
      <c r="B10" s="960"/>
      <c r="C10" s="960"/>
      <c r="D10" s="960"/>
      <c r="E10" s="1080" t="s">
        <v>1826</v>
      </c>
      <c r="F10" s="1081"/>
      <c r="G10" s="1081"/>
      <c r="H10" s="1081"/>
      <c r="I10" s="1081"/>
      <c r="J10" s="1081"/>
      <c r="K10" s="1081"/>
      <c r="L10" s="1081"/>
      <c r="M10" s="1081"/>
      <c r="N10" s="1081"/>
      <c r="O10" s="1082"/>
    </row>
    <row r="11" spans="1:15" ht="15">
      <c r="A11" s="959" t="s">
        <v>22</v>
      </c>
      <c r="B11" s="960"/>
      <c r="C11" s="960"/>
      <c r="D11" s="960"/>
      <c r="E11" s="1080" t="s">
        <v>1827</v>
      </c>
      <c r="F11" s="1081"/>
      <c r="G11" s="1081"/>
      <c r="H11" s="1081"/>
      <c r="I11" s="1081"/>
      <c r="J11" s="1081"/>
      <c r="K11" s="1081"/>
      <c r="L11" s="1081"/>
      <c r="M11" s="1081"/>
      <c r="N11" s="1081"/>
      <c r="O11" s="1082"/>
    </row>
    <row r="12" spans="1:15" ht="15">
      <c r="A12" s="959" t="s">
        <v>23</v>
      </c>
      <c r="B12" s="960"/>
      <c r="C12" s="960"/>
      <c r="D12" s="960"/>
      <c r="E12" s="1080" t="s">
        <v>1828</v>
      </c>
      <c r="F12" s="1081"/>
      <c r="G12" s="1081"/>
      <c r="H12" s="1081"/>
      <c r="I12" s="1081"/>
      <c r="J12" s="1081"/>
      <c r="K12" s="1081"/>
      <c r="L12" s="1081"/>
      <c r="M12" s="1081"/>
      <c r="N12" s="1081"/>
      <c r="O12" s="1082"/>
    </row>
    <row r="13" spans="1:15" ht="15">
      <c r="A13" s="959" t="s">
        <v>24</v>
      </c>
      <c r="B13" s="960"/>
      <c r="C13" s="960"/>
      <c r="D13" s="960"/>
      <c r="E13" s="1083" t="s">
        <v>1829</v>
      </c>
      <c r="F13" s="1081"/>
      <c r="G13" s="1081"/>
      <c r="H13" s="1081"/>
      <c r="I13" s="1081"/>
      <c r="J13" s="1081"/>
      <c r="K13" s="1081"/>
      <c r="L13" s="1081"/>
      <c r="M13" s="1081"/>
      <c r="N13" s="1081"/>
      <c r="O13" s="1082"/>
    </row>
    <row r="14" spans="1:15" ht="15">
      <c r="A14" s="959" t="s">
        <v>25</v>
      </c>
      <c r="B14" s="960"/>
      <c r="C14" s="960"/>
      <c r="D14" s="960"/>
      <c r="E14" s="1080">
        <v>7714734225</v>
      </c>
      <c r="F14" s="1081"/>
      <c r="G14" s="1081"/>
      <c r="H14" s="1081"/>
      <c r="I14" s="1081"/>
      <c r="J14" s="1081"/>
      <c r="K14" s="1081"/>
      <c r="L14" s="1081"/>
      <c r="M14" s="1081"/>
      <c r="N14" s="1081"/>
      <c r="O14" s="1082"/>
    </row>
    <row r="15" spans="1:15" ht="15">
      <c r="A15" s="959" t="s">
        <v>26</v>
      </c>
      <c r="B15" s="960"/>
      <c r="C15" s="960"/>
      <c r="D15" s="960"/>
      <c r="E15" s="1080">
        <v>561445001</v>
      </c>
      <c r="F15" s="1081"/>
      <c r="G15" s="1081"/>
      <c r="H15" s="1081"/>
      <c r="I15" s="1081"/>
      <c r="J15" s="1081"/>
      <c r="K15" s="1081"/>
      <c r="L15" s="1081"/>
      <c r="M15" s="1081"/>
      <c r="N15" s="1081"/>
      <c r="O15" s="1082"/>
    </row>
    <row r="16" spans="1:15" ht="15">
      <c r="A16" s="950" t="s">
        <v>27</v>
      </c>
      <c r="B16" s="950"/>
      <c r="C16" s="950"/>
      <c r="D16" s="950"/>
      <c r="E16" s="1080">
        <v>45277553000</v>
      </c>
      <c r="F16" s="1081"/>
      <c r="G16" s="1081"/>
      <c r="H16" s="1081"/>
      <c r="I16" s="1081"/>
      <c r="J16" s="1081"/>
      <c r="K16" s="1081"/>
      <c r="L16" s="1081"/>
      <c r="M16" s="1081"/>
      <c r="N16" s="1081"/>
      <c r="O16" s="1082"/>
    </row>
    <row r="17" spans="1:16" ht="18">
      <c r="A17" s="133"/>
      <c r="B17" s="133"/>
      <c r="C17" s="133"/>
      <c r="D17" s="133"/>
      <c r="E17" s="19"/>
      <c r="F17" s="134"/>
      <c r="G17" s="134"/>
      <c r="H17" s="134"/>
      <c r="I17" s="134"/>
      <c r="J17" s="134"/>
      <c r="K17" s="134"/>
      <c r="L17" s="134"/>
      <c r="M17" s="134"/>
      <c r="N17" s="134"/>
      <c r="O17" s="134"/>
    </row>
    <row r="18" spans="1:16" ht="12.75" customHeight="1">
      <c r="A18" s="948" t="s">
        <v>4</v>
      </c>
      <c r="B18" s="948" t="s">
        <v>5</v>
      </c>
      <c r="C18" s="948" t="s">
        <v>6</v>
      </c>
      <c r="D18" s="956" t="s">
        <v>28</v>
      </c>
      <c r="E18" s="957"/>
      <c r="F18" s="957"/>
      <c r="G18" s="957"/>
      <c r="H18" s="957"/>
      <c r="I18" s="957"/>
      <c r="J18" s="957"/>
      <c r="K18" s="957"/>
      <c r="L18" s="957"/>
      <c r="M18" s="958"/>
      <c r="N18" s="948" t="s">
        <v>19</v>
      </c>
      <c r="O18" s="946" t="s">
        <v>20</v>
      </c>
    </row>
    <row r="19" spans="1:16" s="7" customFormat="1">
      <c r="A19" s="954"/>
      <c r="B19" s="954"/>
      <c r="C19" s="954"/>
      <c r="D19" s="944" t="s">
        <v>7</v>
      </c>
      <c r="E19" s="946" t="s">
        <v>8</v>
      </c>
      <c r="F19" s="938" t="s">
        <v>9</v>
      </c>
      <c r="G19" s="939"/>
      <c r="H19" s="946" t="s">
        <v>12</v>
      </c>
      <c r="I19" s="938" t="s">
        <v>13</v>
      </c>
      <c r="J19" s="939"/>
      <c r="K19" s="948" t="s">
        <v>30</v>
      </c>
      <c r="L19" s="938" t="s">
        <v>16</v>
      </c>
      <c r="M19" s="939"/>
      <c r="N19" s="954"/>
      <c r="O19" s="955"/>
    </row>
    <row r="20" spans="1:16" s="7" customFormat="1" ht="63.75">
      <c r="A20" s="955"/>
      <c r="B20" s="955"/>
      <c r="C20" s="955"/>
      <c r="D20" s="945"/>
      <c r="E20" s="947"/>
      <c r="F20" s="135" t="s">
        <v>10</v>
      </c>
      <c r="G20" s="136" t="s">
        <v>11</v>
      </c>
      <c r="H20" s="947"/>
      <c r="I20" s="137" t="s">
        <v>14</v>
      </c>
      <c r="J20" s="137" t="s">
        <v>15</v>
      </c>
      <c r="K20" s="949"/>
      <c r="L20" s="137" t="s">
        <v>17</v>
      </c>
      <c r="M20" s="135" t="s">
        <v>18</v>
      </c>
      <c r="N20" s="955"/>
      <c r="O20" s="138" t="s">
        <v>31</v>
      </c>
    </row>
    <row r="21" spans="1:16" s="9" customFormat="1">
      <c r="A21" s="8">
        <v>1</v>
      </c>
      <c r="B21" s="8">
        <v>2</v>
      </c>
      <c r="C21" s="8">
        <v>3</v>
      </c>
      <c r="D21" s="8">
        <v>4</v>
      </c>
      <c r="E21" s="8">
        <v>5</v>
      </c>
      <c r="F21" s="8">
        <v>6</v>
      </c>
      <c r="G21" s="8">
        <v>7</v>
      </c>
      <c r="H21" s="8">
        <v>8</v>
      </c>
      <c r="I21" s="8">
        <v>9</v>
      </c>
      <c r="J21" s="8">
        <v>10</v>
      </c>
      <c r="K21" s="8">
        <v>11</v>
      </c>
      <c r="L21" s="8">
        <v>12</v>
      </c>
      <c r="M21" s="8">
        <v>13</v>
      </c>
      <c r="N21" s="8">
        <v>14</v>
      </c>
      <c r="O21" s="8">
        <v>15</v>
      </c>
    </row>
    <row r="22" spans="1:16" s="9" customFormat="1" ht="12.75" customHeight="1">
      <c r="A22" s="1014" t="s">
        <v>156</v>
      </c>
      <c r="B22" s="1015"/>
      <c r="C22" s="1015"/>
      <c r="D22" s="1015"/>
      <c r="E22" s="1015"/>
      <c r="F22" s="1015"/>
      <c r="G22" s="1015"/>
      <c r="H22" s="1015"/>
      <c r="I22" s="1015"/>
      <c r="J22" s="1015"/>
      <c r="K22" s="1015"/>
      <c r="L22" s="1015"/>
      <c r="M22" s="1015"/>
      <c r="N22" s="1015"/>
      <c r="O22" s="1015"/>
    </row>
    <row r="23" spans="1:16" s="9" customFormat="1">
      <c r="A23" s="481">
        <v>1</v>
      </c>
      <c r="B23" s="879" t="s">
        <v>53</v>
      </c>
      <c r="C23" s="346">
        <v>1725530</v>
      </c>
      <c r="D23" s="483" t="s">
        <v>1830</v>
      </c>
      <c r="E23" s="481" t="s">
        <v>786</v>
      </c>
      <c r="F23" s="9">
        <v>166</v>
      </c>
      <c r="G23" s="481" t="s">
        <v>41</v>
      </c>
      <c r="H23" s="481">
        <v>180</v>
      </c>
      <c r="I23" s="481"/>
      <c r="J23" s="481" t="s">
        <v>1831</v>
      </c>
      <c r="K23" s="922">
        <v>4356</v>
      </c>
      <c r="L23" s="880">
        <v>41275</v>
      </c>
      <c r="M23" s="880">
        <v>41306</v>
      </c>
      <c r="N23" s="481" t="s">
        <v>833</v>
      </c>
      <c r="O23" s="481" t="s">
        <v>58</v>
      </c>
    </row>
    <row r="24" spans="1:16" s="9" customFormat="1" ht="25.5">
      <c r="A24" s="481">
        <v>2</v>
      </c>
      <c r="B24" s="879" t="s">
        <v>53</v>
      </c>
      <c r="C24" s="346">
        <v>2320341</v>
      </c>
      <c r="D24" s="483" t="s">
        <v>1832</v>
      </c>
      <c r="E24" s="481" t="s">
        <v>786</v>
      </c>
      <c r="F24" s="890">
        <v>166</v>
      </c>
      <c r="G24" s="481" t="s">
        <v>41</v>
      </c>
      <c r="H24" s="481">
        <v>2500</v>
      </c>
      <c r="I24" s="481"/>
      <c r="J24" s="481" t="s">
        <v>1831</v>
      </c>
      <c r="K24" s="922">
        <v>183000</v>
      </c>
      <c r="L24" s="880">
        <v>41275</v>
      </c>
      <c r="M24" s="880">
        <v>41334</v>
      </c>
      <c r="N24" s="481" t="s">
        <v>833</v>
      </c>
      <c r="O24" s="481" t="s">
        <v>57</v>
      </c>
    </row>
    <row r="25" spans="1:16" s="9" customFormat="1">
      <c r="A25" s="481">
        <v>3</v>
      </c>
      <c r="B25" s="879" t="s">
        <v>53</v>
      </c>
      <c r="C25" s="346">
        <v>2320831</v>
      </c>
      <c r="D25" s="483" t="s">
        <v>1833</v>
      </c>
      <c r="E25" s="481" t="s">
        <v>786</v>
      </c>
      <c r="F25" s="890">
        <v>166</v>
      </c>
      <c r="G25" s="481" t="s">
        <v>41</v>
      </c>
      <c r="H25" s="481">
        <v>137</v>
      </c>
      <c r="I25" s="481"/>
      <c r="J25" s="481" t="s">
        <v>1831</v>
      </c>
      <c r="K25" s="922">
        <v>10894</v>
      </c>
      <c r="L25" s="880">
        <v>41275</v>
      </c>
      <c r="M25" s="880">
        <v>41306</v>
      </c>
      <c r="N25" s="481" t="s">
        <v>833</v>
      </c>
      <c r="O25" s="481" t="s">
        <v>58</v>
      </c>
    </row>
    <row r="26" spans="1:16" s="9" customFormat="1">
      <c r="A26" s="481">
        <v>4</v>
      </c>
      <c r="B26" s="879" t="s">
        <v>53</v>
      </c>
      <c r="C26" s="812">
        <v>3190000</v>
      </c>
      <c r="D26" s="896" t="s">
        <v>1834</v>
      </c>
      <c r="E26" s="591" t="s">
        <v>786</v>
      </c>
      <c r="F26" s="890">
        <v>796</v>
      </c>
      <c r="G26" s="888" t="s">
        <v>46</v>
      </c>
      <c r="H26" s="892">
        <v>184</v>
      </c>
      <c r="I26" s="887"/>
      <c r="J26" s="481" t="s">
        <v>1831</v>
      </c>
      <c r="K26" s="922">
        <v>33648</v>
      </c>
      <c r="L26" s="880">
        <v>41275</v>
      </c>
      <c r="M26" s="880">
        <v>41334</v>
      </c>
      <c r="N26" s="481" t="s">
        <v>833</v>
      </c>
      <c r="O26" s="481" t="s">
        <v>58</v>
      </c>
    </row>
    <row r="27" spans="1:16" s="9" customFormat="1">
      <c r="A27" s="481">
        <v>5</v>
      </c>
      <c r="B27" s="879" t="s">
        <v>53</v>
      </c>
      <c r="C27" s="346">
        <v>3130000</v>
      </c>
      <c r="D27" s="920" t="s">
        <v>1835</v>
      </c>
      <c r="E27" s="481" t="s">
        <v>786</v>
      </c>
      <c r="F27" s="905" t="s">
        <v>1253</v>
      </c>
      <c r="G27" s="888" t="s">
        <v>1836</v>
      </c>
      <c r="H27" s="892">
        <v>200</v>
      </c>
      <c r="I27" s="887"/>
      <c r="J27" s="481"/>
      <c r="K27" s="922">
        <v>10000</v>
      </c>
      <c r="L27" s="880">
        <v>41275</v>
      </c>
      <c r="M27" s="880">
        <v>41334</v>
      </c>
      <c r="N27" s="481" t="s">
        <v>833</v>
      </c>
      <c r="O27" s="880" t="s">
        <v>58</v>
      </c>
    </row>
    <row r="28" spans="1:16" s="9" customFormat="1">
      <c r="A28" s="481">
        <v>6</v>
      </c>
      <c r="B28" s="879" t="s">
        <v>53</v>
      </c>
      <c r="C28" s="346">
        <v>3130000</v>
      </c>
      <c r="D28" s="921" t="s">
        <v>1837</v>
      </c>
      <c r="E28" s="481" t="s">
        <v>786</v>
      </c>
      <c r="F28" s="905" t="s">
        <v>1253</v>
      </c>
      <c r="G28" s="888" t="s">
        <v>1838</v>
      </c>
      <c r="H28" s="892">
        <v>100</v>
      </c>
      <c r="I28" s="887"/>
      <c r="J28" s="481"/>
      <c r="K28" s="922">
        <v>4900</v>
      </c>
      <c r="L28" s="880">
        <v>41275</v>
      </c>
      <c r="M28" s="880">
        <v>41334</v>
      </c>
      <c r="N28" s="481" t="s">
        <v>833</v>
      </c>
      <c r="O28" s="880" t="s">
        <v>58</v>
      </c>
    </row>
    <row r="29" spans="1:16" s="9" customFormat="1">
      <c r="A29" s="481">
        <v>7</v>
      </c>
      <c r="B29" s="879" t="s">
        <v>53</v>
      </c>
      <c r="C29" s="812">
        <v>3131010</v>
      </c>
      <c r="D29" s="920" t="s">
        <v>1839</v>
      </c>
      <c r="E29" s="481" t="s">
        <v>786</v>
      </c>
      <c r="F29" s="905" t="s">
        <v>1253</v>
      </c>
      <c r="G29" s="888" t="s">
        <v>1838</v>
      </c>
      <c r="H29" s="892">
        <v>1500</v>
      </c>
      <c r="I29" s="887"/>
      <c r="J29" s="481"/>
      <c r="K29" s="922">
        <v>49500</v>
      </c>
      <c r="L29" s="880">
        <v>41275</v>
      </c>
      <c r="M29" s="880">
        <v>41334</v>
      </c>
      <c r="N29" s="481" t="s">
        <v>833</v>
      </c>
      <c r="O29" s="880" t="s">
        <v>58</v>
      </c>
    </row>
    <row r="30" spans="1:16" s="9" customFormat="1">
      <c r="A30" s="481">
        <v>8</v>
      </c>
      <c r="B30" s="879" t="s">
        <v>53</v>
      </c>
      <c r="C30" s="812">
        <v>3131010</v>
      </c>
      <c r="D30" s="921" t="s">
        <v>1840</v>
      </c>
      <c r="E30" s="481" t="s">
        <v>786</v>
      </c>
      <c r="F30" s="905" t="s">
        <v>1253</v>
      </c>
      <c r="G30" s="888" t="s">
        <v>1838</v>
      </c>
      <c r="H30" s="892">
        <v>1500</v>
      </c>
      <c r="I30" s="887"/>
      <c r="J30" s="481"/>
      <c r="K30" s="922">
        <v>37000</v>
      </c>
      <c r="L30" s="880">
        <v>41275</v>
      </c>
      <c r="M30" s="880">
        <v>41334</v>
      </c>
      <c r="N30" s="481" t="s">
        <v>833</v>
      </c>
      <c r="O30" s="880" t="s">
        <v>58</v>
      </c>
    </row>
    <row r="31" spans="1:16" s="9" customFormat="1">
      <c r="A31" s="481">
        <v>9</v>
      </c>
      <c r="B31" s="879" t="s">
        <v>53</v>
      </c>
      <c r="C31" s="346">
        <v>2930429</v>
      </c>
      <c r="D31" s="483" t="s">
        <v>1841</v>
      </c>
      <c r="E31" s="481" t="s">
        <v>786</v>
      </c>
      <c r="F31" s="887">
        <v>796</v>
      </c>
      <c r="G31" s="914" t="s">
        <v>37</v>
      </c>
      <c r="H31" s="481">
        <v>140</v>
      </c>
      <c r="I31" s="898"/>
      <c r="J31" s="915"/>
      <c r="K31" s="923">
        <v>10400</v>
      </c>
      <c r="L31" s="880">
        <v>41275</v>
      </c>
      <c r="M31" s="880">
        <v>41334</v>
      </c>
      <c r="N31" s="481" t="s">
        <v>833</v>
      </c>
      <c r="O31" s="880" t="s">
        <v>58</v>
      </c>
      <c r="P31" s="881"/>
    </row>
    <row r="32" spans="1:16" s="9" customFormat="1">
      <c r="A32" s="481">
        <v>10</v>
      </c>
      <c r="B32" s="879" t="s">
        <v>53</v>
      </c>
      <c r="C32" s="812">
        <v>3190000</v>
      </c>
      <c r="D32" s="896" t="s">
        <v>1842</v>
      </c>
      <c r="E32" s="591" t="s">
        <v>786</v>
      </c>
      <c r="F32" s="887">
        <v>796</v>
      </c>
      <c r="G32" s="888" t="s">
        <v>46</v>
      </c>
      <c r="H32" s="892">
        <v>46</v>
      </c>
      <c r="I32" s="887"/>
      <c r="J32" s="481" t="s">
        <v>1831</v>
      </c>
      <c r="K32" s="922">
        <v>190000</v>
      </c>
      <c r="L32" s="880">
        <v>41275</v>
      </c>
      <c r="M32" s="880">
        <v>41334</v>
      </c>
      <c r="N32" s="481" t="s">
        <v>833</v>
      </c>
      <c r="O32" s="481" t="s">
        <v>58</v>
      </c>
    </row>
    <row r="33" spans="1:16" s="9" customFormat="1">
      <c r="A33" s="481">
        <v>11</v>
      </c>
      <c r="B33" s="879" t="s">
        <v>53</v>
      </c>
      <c r="C33" s="812">
        <v>3150030</v>
      </c>
      <c r="D33" s="483" t="s">
        <v>1843</v>
      </c>
      <c r="E33" s="481" t="s">
        <v>786</v>
      </c>
      <c r="F33" s="887">
        <v>796</v>
      </c>
      <c r="G33" s="888" t="s">
        <v>37</v>
      </c>
      <c r="H33" s="892">
        <v>27</v>
      </c>
      <c r="I33" s="887"/>
      <c r="J33" s="481"/>
      <c r="K33" s="922">
        <v>82000</v>
      </c>
      <c r="L33" s="880">
        <v>41275</v>
      </c>
      <c r="M33" s="880">
        <v>41334</v>
      </c>
      <c r="N33" s="481" t="s">
        <v>833</v>
      </c>
      <c r="O33" s="481" t="s">
        <v>58</v>
      </c>
    </row>
    <row r="34" spans="1:16" s="9" customFormat="1">
      <c r="A34" s="481">
        <v>12</v>
      </c>
      <c r="B34" s="879" t="s">
        <v>53</v>
      </c>
      <c r="C34" s="812">
        <v>3150000</v>
      </c>
      <c r="D34" s="483" t="s">
        <v>1844</v>
      </c>
      <c r="E34" s="481" t="s">
        <v>786</v>
      </c>
      <c r="F34" s="887">
        <v>796</v>
      </c>
      <c r="G34" s="888" t="s">
        <v>37</v>
      </c>
      <c r="H34" s="892">
        <v>920</v>
      </c>
      <c r="I34" s="887"/>
      <c r="J34" s="481"/>
      <c r="K34" s="922">
        <v>79000</v>
      </c>
      <c r="L34" s="880">
        <v>41275</v>
      </c>
      <c r="M34" s="880">
        <v>41334</v>
      </c>
      <c r="N34" s="481" t="s">
        <v>833</v>
      </c>
      <c r="O34" s="481" t="s">
        <v>58</v>
      </c>
    </row>
    <row r="35" spans="1:16" s="9" customFormat="1" ht="38.25">
      <c r="A35" s="481">
        <v>13</v>
      </c>
      <c r="B35" s="879" t="s">
        <v>53</v>
      </c>
      <c r="C35" s="812">
        <v>3020000</v>
      </c>
      <c r="D35" s="896" t="s">
        <v>1845</v>
      </c>
      <c r="E35" s="481" t="s">
        <v>786</v>
      </c>
      <c r="F35" s="887">
        <v>796</v>
      </c>
      <c r="G35" s="888" t="s">
        <v>37</v>
      </c>
      <c r="H35" s="892">
        <v>12</v>
      </c>
      <c r="I35" s="887"/>
      <c r="J35" s="481"/>
      <c r="K35" s="922">
        <v>3600</v>
      </c>
      <c r="L35" s="880">
        <v>41275</v>
      </c>
      <c r="M35" s="880" t="s">
        <v>1846</v>
      </c>
      <c r="N35" s="481" t="s">
        <v>833</v>
      </c>
      <c r="O35" s="481" t="s">
        <v>58</v>
      </c>
    </row>
    <row r="36" spans="1:16" s="9" customFormat="1" ht="25.5">
      <c r="A36" s="481">
        <v>14</v>
      </c>
      <c r="B36" s="879" t="s">
        <v>53</v>
      </c>
      <c r="C36" s="812">
        <v>752340</v>
      </c>
      <c r="D36" s="483" t="s">
        <v>1847</v>
      </c>
      <c r="E36" s="481" t="s">
        <v>1848</v>
      </c>
      <c r="F36" s="887">
        <v>839</v>
      </c>
      <c r="G36" s="914" t="s">
        <v>460</v>
      </c>
      <c r="H36" s="481">
        <v>1</v>
      </c>
      <c r="I36" s="898"/>
      <c r="J36" s="915"/>
      <c r="K36" s="923">
        <v>314150</v>
      </c>
      <c r="L36" s="880">
        <v>41275</v>
      </c>
      <c r="M36" s="880" t="s">
        <v>1849</v>
      </c>
      <c r="N36" s="880" t="s">
        <v>56</v>
      </c>
      <c r="O36" s="880" t="s">
        <v>58</v>
      </c>
      <c r="P36" s="881"/>
    </row>
    <row r="37" spans="1:16" s="9" customFormat="1">
      <c r="A37" s="481">
        <v>15</v>
      </c>
      <c r="B37" s="879" t="s">
        <v>53</v>
      </c>
      <c r="C37" s="812">
        <v>9010020</v>
      </c>
      <c r="D37" s="483" t="s">
        <v>1850</v>
      </c>
      <c r="E37" s="481" t="s">
        <v>1848</v>
      </c>
      <c r="F37" s="887">
        <v>796</v>
      </c>
      <c r="G37" s="914" t="s">
        <v>37</v>
      </c>
      <c r="H37" s="481">
        <v>1</v>
      </c>
      <c r="I37" s="898"/>
      <c r="J37" s="915"/>
      <c r="K37" s="923">
        <v>9750</v>
      </c>
      <c r="L37" s="880">
        <v>41275</v>
      </c>
      <c r="M37" s="880">
        <v>41275</v>
      </c>
      <c r="N37" s="880" t="s">
        <v>471</v>
      </c>
      <c r="O37" s="880" t="s">
        <v>59</v>
      </c>
      <c r="P37" s="881"/>
    </row>
    <row r="38" spans="1:16" s="9" customFormat="1">
      <c r="A38" s="481">
        <v>16</v>
      </c>
      <c r="B38" s="879" t="s">
        <v>53</v>
      </c>
      <c r="C38" s="812">
        <v>7424040</v>
      </c>
      <c r="D38" s="483" t="s">
        <v>1851</v>
      </c>
      <c r="E38" s="481" t="s">
        <v>1848</v>
      </c>
      <c r="F38" s="887">
        <v>839</v>
      </c>
      <c r="G38" s="914" t="s">
        <v>460</v>
      </c>
      <c r="H38" s="481">
        <v>1</v>
      </c>
      <c r="I38" s="898"/>
      <c r="J38" s="915"/>
      <c r="K38" s="923">
        <v>73600</v>
      </c>
      <c r="L38" s="880">
        <v>41275</v>
      </c>
      <c r="M38" s="880" t="s">
        <v>1846</v>
      </c>
      <c r="N38" s="880" t="s">
        <v>471</v>
      </c>
      <c r="O38" s="880" t="s">
        <v>59</v>
      </c>
      <c r="P38" s="881"/>
    </row>
    <row r="39" spans="1:16" s="9" customFormat="1">
      <c r="A39" s="481">
        <v>17</v>
      </c>
      <c r="B39" s="879" t="s">
        <v>53</v>
      </c>
      <c r="C39" s="346">
        <v>8040020</v>
      </c>
      <c r="D39" s="483" t="s">
        <v>1852</v>
      </c>
      <c r="E39" s="481" t="s">
        <v>1848</v>
      </c>
      <c r="F39" s="887">
        <v>792</v>
      </c>
      <c r="G39" s="914" t="s">
        <v>291</v>
      </c>
      <c r="H39" s="481">
        <v>4</v>
      </c>
      <c r="I39" s="898"/>
      <c r="J39" s="915"/>
      <c r="K39" s="923">
        <v>88900</v>
      </c>
      <c r="L39" s="880">
        <v>41275</v>
      </c>
      <c r="M39" s="880" t="s">
        <v>1846</v>
      </c>
      <c r="N39" s="880" t="s">
        <v>471</v>
      </c>
      <c r="O39" s="880" t="s">
        <v>59</v>
      </c>
      <c r="P39" s="881"/>
    </row>
    <row r="40" spans="1:16" s="9" customFormat="1">
      <c r="A40" s="481">
        <v>18</v>
      </c>
      <c r="B40" s="879" t="s">
        <v>53</v>
      </c>
      <c r="C40" s="346">
        <v>6020000</v>
      </c>
      <c r="D40" s="483" t="s">
        <v>1853</v>
      </c>
      <c r="E40" s="481" t="s">
        <v>1848</v>
      </c>
      <c r="F40" s="887">
        <v>961</v>
      </c>
      <c r="G40" s="914" t="s">
        <v>1854</v>
      </c>
      <c r="H40" s="481">
        <v>180</v>
      </c>
      <c r="I40" s="898"/>
      <c r="J40" s="915"/>
      <c r="K40" s="923">
        <v>180000</v>
      </c>
      <c r="L40" s="880">
        <v>41275</v>
      </c>
      <c r="M40" s="880" t="s">
        <v>1846</v>
      </c>
      <c r="N40" s="880" t="s">
        <v>56</v>
      </c>
      <c r="O40" s="880" t="s">
        <v>58</v>
      </c>
      <c r="P40" s="881"/>
    </row>
    <row r="41" spans="1:16" s="9" customFormat="1">
      <c r="A41" s="481">
        <v>19</v>
      </c>
      <c r="B41" s="879" t="s">
        <v>53</v>
      </c>
      <c r="C41" s="332">
        <v>4110000</v>
      </c>
      <c r="D41" s="483" t="s">
        <v>1855</v>
      </c>
      <c r="E41" s="481" t="s">
        <v>1848</v>
      </c>
      <c r="F41" s="887">
        <v>113</v>
      </c>
      <c r="G41" s="914" t="s">
        <v>1856</v>
      </c>
      <c r="H41" s="481"/>
      <c r="I41" s="898"/>
      <c r="J41" s="915"/>
      <c r="K41" s="923">
        <v>414700</v>
      </c>
      <c r="L41" s="880">
        <v>41275</v>
      </c>
      <c r="M41" s="880">
        <v>41275</v>
      </c>
      <c r="N41" s="880" t="s">
        <v>471</v>
      </c>
      <c r="O41" s="880" t="s">
        <v>59</v>
      </c>
      <c r="P41" s="881"/>
    </row>
    <row r="42" spans="1:16" s="9" customFormat="1" ht="25.5">
      <c r="A42" s="481">
        <v>20</v>
      </c>
      <c r="B42" s="879" t="s">
        <v>53</v>
      </c>
      <c r="C42" s="332">
        <v>6420090</v>
      </c>
      <c r="D42" s="483" t="s">
        <v>1857</v>
      </c>
      <c r="E42" s="481" t="s">
        <v>1848</v>
      </c>
      <c r="F42" s="887">
        <v>839</v>
      </c>
      <c r="G42" s="914" t="s">
        <v>460</v>
      </c>
      <c r="H42" s="481">
        <v>1</v>
      </c>
      <c r="I42" s="898"/>
      <c r="J42" s="915"/>
      <c r="K42" s="923">
        <v>581000</v>
      </c>
      <c r="L42" s="880">
        <v>41275</v>
      </c>
      <c r="M42" s="880">
        <v>41275</v>
      </c>
      <c r="N42" s="880" t="s">
        <v>471</v>
      </c>
      <c r="O42" s="880" t="s">
        <v>59</v>
      </c>
      <c r="P42" s="881"/>
    </row>
    <row r="43" spans="1:16" s="9" customFormat="1">
      <c r="A43" s="481">
        <v>21</v>
      </c>
      <c r="B43" s="879" t="s">
        <v>53</v>
      </c>
      <c r="C43" s="332">
        <v>4110000</v>
      </c>
      <c r="D43" s="483" t="s">
        <v>1858</v>
      </c>
      <c r="E43" s="481" t="s">
        <v>1848</v>
      </c>
      <c r="F43" s="887">
        <v>796</v>
      </c>
      <c r="G43" s="914" t="s">
        <v>37</v>
      </c>
      <c r="H43" s="481">
        <v>1</v>
      </c>
      <c r="I43" s="898"/>
      <c r="J43" s="915"/>
      <c r="K43" s="923">
        <v>222400</v>
      </c>
      <c r="L43" s="880">
        <v>41275</v>
      </c>
      <c r="M43" s="880">
        <v>41275</v>
      </c>
      <c r="N43" s="880" t="s">
        <v>471</v>
      </c>
      <c r="O43" s="880" t="s">
        <v>59</v>
      </c>
      <c r="P43" s="881"/>
    </row>
    <row r="44" spans="1:16" s="9" customFormat="1">
      <c r="A44" s="481">
        <v>22</v>
      </c>
      <c r="B44" s="879" t="s">
        <v>53</v>
      </c>
      <c r="C44" s="346">
        <v>7010000</v>
      </c>
      <c r="D44" s="483" t="s">
        <v>1859</v>
      </c>
      <c r="E44" s="481" t="s">
        <v>1848</v>
      </c>
      <c r="F44" s="887">
        <v>796</v>
      </c>
      <c r="G44" s="914" t="s">
        <v>37</v>
      </c>
      <c r="H44" s="481">
        <v>1</v>
      </c>
      <c r="I44" s="898"/>
      <c r="J44" s="915"/>
      <c r="K44" s="923">
        <v>8100000</v>
      </c>
      <c r="L44" s="880">
        <v>41275</v>
      </c>
      <c r="M44" s="880">
        <v>41275</v>
      </c>
      <c r="N44" s="880" t="s">
        <v>471</v>
      </c>
      <c r="O44" s="880" t="s">
        <v>59</v>
      </c>
      <c r="P44" s="881"/>
    </row>
    <row r="45" spans="1:16" s="9" customFormat="1">
      <c r="A45" s="481">
        <v>23</v>
      </c>
      <c r="B45" s="879" t="s">
        <v>53</v>
      </c>
      <c r="C45" s="346">
        <v>2320831</v>
      </c>
      <c r="D45" s="483" t="s">
        <v>1860</v>
      </c>
      <c r="E45" s="481" t="s">
        <v>1848</v>
      </c>
      <c r="F45" s="887">
        <v>112</v>
      </c>
      <c r="G45" s="914" t="s">
        <v>622</v>
      </c>
      <c r="H45" s="481">
        <v>6400</v>
      </c>
      <c r="I45" s="898"/>
      <c r="J45" s="915"/>
      <c r="K45" s="923">
        <v>185000</v>
      </c>
      <c r="L45" s="880">
        <v>41275</v>
      </c>
      <c r="M45" s="880">
        <v>41275</v>
      </c>
      <c r="N45" s="880" t="s">
        <v>56</v>
      </c>
      <c r="O45" s="880" t="s">
        <v>58</v>
      </c>
      <c r="P45" s="881"/>
    </row>
    <row r="46" spans="1:16" s="9" customFormat="1">
      <c r="A46" s="1073" t="s">
        <v>1861</v>
      </c>
      <c r="B46" s="1074"/>
      <c r="C46" s="1074"/>
      <c r="D46" s="1074"/>
      <c r="E46" s="1074"/>
      <c r="F46" s="1074"/>
      <c r="G46" s="1074"/>
      <c r="H46" s="1074"/>
      <c r="I46" s="1074"/>
      <c r="J46" s="1074"/>
      <c r="K46" s="1074"/>
      <c r="L46" s="1074"/>
      <c r="M46" s="1074"/>
      <c r="N46" s="1074"/>
      <c r="O46" s="1075"/>
    </row>
    <row r="47" spans="1:16" s="9" customFormat="1" ht="15">
      <c r="A47" s="1011" t="s">
        <v>29</v>
      </c>
      <c r="B47" s="1012"/>
      <c r="C47" s="1012"/>
      <c r="D47" s="1012"/>
      <c r="E47" s="1012"/>
      <c r="F47" s="1012"/>
      <c r="G47" s="1012"/>
      <c r="H47" s="1012"/>
      <c r="I47" s="1012"/>
      <c r="J47" s="1012"/>
      <c r="K47" s="1012"/>
      <c r="L47" s="1012"/>
      <c r="M47" s="1012"/>
      <c r="N47" s="1012"/>
      <c r="O47" s="1012"/>
    </row>
    <row r="48" spans="1:16" s="9" customFormat="1" ht="25.5">
      <c r="A48" s="481">
        <v>24</v>
      </c>
      <c r="B48" s="879" t="s">
        <v>53</v>
      </c>
      <c r="C48" s="332">
        <v>4530000</v>
      </c>
      <c r="D48" s="483" t="s">
        <v>1862</v>
      </c>
      <c r="E48" s="481" t="s">
        <v>1848</v>
      </c>
      <c r="F48" s="481">
        <v>796</v>
      </c>
      <c r="G48" s="481" t="s">
        <v>37</v>
      </c>
      <c r="H48" s="481">
        <v>1</v>
      </c>
      <c r="I48" s="481"/>
      <c r="J48" s="481" t="s">
        <v>1831</v>
      </c>
      <c r="K48" s="923">
        <v>591073</v>
      </c>
      <c r="L48" s="880">
        <v>41275</v>
      </c>
      <c r="M48" s="880">
        <v>41395</v>
      </c>
      <c r="N48" s="481" t="s">
        <v>56</v>
      </c>
      <c r="O48" s="481" t="s">
        <v>58</v>
      </c>
    </row>
    <row r="49" spans="1:15" s="9" customFormat="1">
      <c r="A49" s="481">
        <v>25</v>
      </c>
      <c r="B49" s="879" t="s">
        <v>53</v>
      </c>
      <c r="C49" s="332">
        <v>4530000</v>
      </c>
      <c r="D49" s="483" t="s">
        <v>1863</v>
      </c>
      <c r="E49" s="481" t="s">
        <v>1848</v>
      </c>
      <c r="F49" s="481">
        <v>796</v>
      </c>
      <c r="G49" s="481" t="s">
        <v>37</v>
      </c>
      <c r="H49" s="481">
        <v>1</v>
      </c>
      <c r="I49" s="481"/>
      <c r="J49" s="481" t="s">
        <v>1831</v>
      </c>
      <c r="K49" s="923">
        <v>534987</v>
      </c>
      <c r="L49" s="880">
        <v>41306</v>
      </c>
      <c r="M49" s="880">
        <v>41426</v>
      </c>
      <c r="N49" s="481" t="s">
        <v>56</v>
      </c>
      <c r="O49" s="481" t="s">
        <v>58</v>
      </c>
    </row>
    <row r="50" spans="1:15" s="9" customFormat="1" ht="25.5">
      <c r="A50" s="481">
        <v>26</v>
      </c>
      <c r="B50" s="879" t="s">
        <v>53</v>
      </c>
      <c r="C50" s="812">
        <v>3190000</v>
      </c>
      <c r="D50" s="483" t="s">
        <v>1864</v>
      </c>
      <c r="E50" s="481" t="s">
        <v>125</v>
      </c>
      <c r="F50" s="481">
        <v>796</v>
      </c>
      <c r="G50" s="481" t="s">
        <v>37</v>
      </c>
      <c r="H50" s="481">
        <v>17</v>
      </c>
      <c r="I50" s="481"/>
      <c r="J50" s="481"/>
      <c r="K50" s="923">
        <v>259187</v>
      </c>
      <c r="L50" s="880">
        <v>41306</v>
      </c>
      <c r="M50" s="880">
        <v>41395</v>
      </c>
      <c r="N50" s="481" t="s">
        <v>833</v>
      </c>
      <c r="O50" s="481" t="s">
        <v>58</v>
      </c>
    </row>
    <row r="51" spans="1:15" s="9" customFormat="1" ht="25.5">
      <c r="A51" s="481">
        <v>27</v>
      </c>
      <c r="B51" s="879" t="s">
        <v>53</v>
      </c>
      <c r="C51" s="812">
        <v>3190000</v>
      </c>
      <c r="D51" s="483" t="s">
        <v>1865</v>
      </c>
      <c r="E51" s="481" t="s">
        <v>125</v>
      </c>
      <c r="F51" s="481">
        <v>796</v>
      </c>
      <c r="G51" s="481" t="s">
        <v>37</v>
      </c>
      <c r="H51" s="481">
        <v>17</v>
      </c>
      <c r="I51" s="481"/>
      <c r="J51" s="481"/>
      <c r="K51" s="923">
        <v>224377</v>
      </c>
      <c r="L51" s="880">
        <v>41306</v>
      </c>
      <c r="M51" s="880">
        <v>41395</v>
      </c>
      <c r="N51" s="481" t="s">
        <v>833</v>
      </c>
      <c r="O51" s="481" t="s">
        <v>58</v>
      </c>
    </row>
    <row r="52" spans="1:15" s="9" customFormat="1" ht="25.5">
      <c r="A52" s="481">
        <v>28</v>
      </c>
      <c r="B52" s="879" t="s">
        <v>53</v>
      </c>
      <c r="C52" s="812">
        <v>3190000</v>
      </c>
      <c r="D52" s="483" t="s">
        <v>1866</v>
      </c>
      <c r="E52" s="481" t="s">
        <v>125</v>
      </c>
      <c r="F52" s="481">
        <v>796</v>
      </c>
      <c r="G52" s="481" t="s">
        <v>37</v>
      </c>
      <c r="H52" s="481">
        <v>2</v>
      </c>
      <c r="I52" s="481"/>
      <c r="J52" s="481"/>
      <c r="K52" s="923">
        <v>39556</v>
      </c>
      <c r="L52" s="880">
        <v>41306</v>
      </c>
      <c r="M52" s="880">
        <v>41395</v>
      </c>
      <c r="N52" s="481" t="s">
        <v>833</v>
      </c>
      <c r="O52" s="481" t="s">
        <v>58</v>
      </c>
    </row>
    <row r="53" spans="1:15" s="9" customFormat="1">
      <c r="A53" s="481">
        <v>29</v>
      </c>
      <c r="B53" s="879" t="s">
        <v>53</v>
      </c>
      <c r="C53" s="346">
        <v>3130000</v>
      </c>
      <c r="D53" s="483" t="s">
        <v>1867</v>
      </c>
      <c r="E53" s="481" t="s">
        <v>125</v>
      </c>
      <c r="F53" s="879" t="s">
        <v>54</v>
      </c>
      <c r="G53" s="481" t="s">
        <v>836</v>
      </c>
      <c r="H53" s="481">
        <v>1445</v>
      </c>
      <c r="I53" s="481"/>
      <c r="J53" s="481"/>
      <c r="K53" s="923">
        <v>61124</v>
      </c>
      <c r="L53" s="880">
        <v>41306</v>
      </c>
      <c r="M53" s="880">
        <v>41395</v>
      </c>
      <c r="N53" s="481" t="s">
        <v>833</v>
      </c>
      <c r="O53" s="481" t="s">
        <v>58</v>
      </c>
    </row>
    <row r="54" spans="1:15" s="9" customFormat="1">
      <c r="A54" s="481">
        <v>30</v>
      </c>
      <c r="B54" s="879" t="s">
        <v>53</v>
      </c>
      <c r="C54" s="346">
        <v>3130000</v>
      </c>
      <c r="D54" s="483" t="s">
        <v>1868</v>
      </c>
      <c r="E54" s="481" t="s">
        <v>125</v>
      </c>
      <c r="F54" s="879" t="s">
        <v>54</v>
      </c>
      <c r="G54" s="481" t="s">
        <v>836</v>
      </c>
      <c r="H54" s="481">
        <v>1445</v>
      </c>
      <c r="I54" s="481"/>
      <c r="J54" s="481"/>
      <c r="K54" s="923">
        <v>142737</v>
      </c>
      <c r="L54" s="880">
        <v>41306</v>
      </c>
      <c r="M54" s="880">
        <v>41395</v>
      </c>
      <c r="N54" s="481" t="s">
        <v>833</v>
      </c>
      <c r="O54" s="481" t="s">
        <v>58</v>
      </c>
    </row>
    <row r="55" spans="1:15" s="9" customFormat="1">
      <c r="A55" s="481">
        <v>31</v>
      </c>
      <c r="B55" s="879" t="s">
        <v>53</v>
      </c>
      <c r="C55" s="346">
        <v>3130000</v>
      </c>
      <c r="D55" s="483" t="s">
        <v>1869</v>
      </c>
      <c r="E55" s="481" t="s">
        <v>125</v>
      </c>
      <c r="F55" s="879" t="s">
        <v>54</v>
      </c>
      <c r="G55" s="481" t="s">
        <v>836</v>
      </c>
      <c r="H55" s="481">
        <v>560</v>
      </c>
      <c r="I55" s="481"/>
      <c r="J55" s="481"/>
      <c r="K55" s="923">
        <v>80019</v>
      </c>
      <c r="L55" s="880">
        <v>41306</v>
      </c>
      <c r="M55" s="880">
        <v>41395</v>
      </c>
      <c r="N55" s="481" t="s">
        <v>833</v>
      </c>
      <c r="O55" s="481" t="s">
        <v>58</v>
      </c>
    </row>
    <row r="56" spans="1:15" s="9" customFormat="1">
      <c r="A56" s="481">
        <v>32</v>
      </c>
      <c r="B56" s="879" t="s">
        <v>53</v>
      </c>
      <c r="C56" s="346">
        <v>3130000</v>
      </c>
      <c r="D56" s="483" t="s">
        <v>1870</v>
      </c>
      <c r="E56" s="481" t="s">
        <v>125</v>
      </c>
      <c r="F56" s="879" t="s">
        <v>54</v>
      </c>
      <c r="G56" s="481" t="s">
        <v>836</v>
      </c>
      <c r="H56" s="481">
        <v>255</v>
      </c>
      <c r="I56" s="481"/>
      <c r="J56" s="481"/>
      <c r="K56" s="923">
        <v>10251</v>
      </c>
      <c r="L56" s="880">
        <v>41306</v>
      </c>
      <c r="M56" s="880">
        <v>41395</v>
      </c>
      <c r="N56" s="481" t="s">
        <v>833</v>
      </c>
      <c r="O56" s="481" t="s">
        <v>58</v>
      </c>
    </row>
    <row r="57" spans="1:15" s="9" customFormat="1">
      <c r="A57" s="481">
        <v>33</v>
      </c>
      <c r="B57" s="879" t="s">
        <v>53</v>
      </c>
      <c r="C57" s="882">
        <v>2714000</v>
      </c>
      <c r="D57" s="483" t="s">
        <v>1871</v>
      </c>
      <c r="E57" s="481" t="s">
        <v>125</v>
      </c>
      <c r="F57" s="481">
        <v>796</v>
      </c>
      <c r="G57" s="481" t="s">
        <v>37</v>
      </c>
      <c r="H57" s="481">
        <v>4404</v>
      </c>
      <c r="I57" s="481"/>
      <c r="J57" s="481"/>
      <c r="K57" s="923">
        <v>48500</v>
      </c>
      <c r="L57" s="880">
        <v>41306</v>
      </c>
      <c r="M57" s="880">
        <v>41395</v>
      </c>
      <c r="N57" s="481" t="s">
        <v>833</v>
      </c>
      <c r="O57" s="481" t="s">
        <v>58</v>
      </c>
    </row>
    <row r="58" spans="1:15" s="9" customFormat="1">
      <c r="A58" s="481">
        <v>34</v>
      </c>
      <c r="B58" s="879" t="s">
        <v>53</v>
      </c>
      <c r="C58" s="882">
        <v>4590000</v>
      </c>
      <c r="D58" s="483" t="s">
        <v>1872</v>
      </c>
      <c r="E58" s="481" t="s">
        <v>786</v>
      </c>
      <c r="F58" s="481">
        <v>166</v>
      </c>
      <c r="G58" s="481" t="s">
        <v>41</v>
      </c>
      <c r="H58" s="481">
        <v>533</v>
      </c>
      <c r="I58" s="481"/>
      <c r="J58" s="481" t="s">
        <v>1831</v>
      </c>
      <c r="K58" s="923">
        <v>28030</v>
      </c>
      <c r="L58" s="880">
        <v>41306</v>
      </c>
      <c r="M58" s="880">
        <v>41365</v>
      </c>
      <c r="N58" s="481" t="s">
        <v>833</v>
      </c>
      <c r="O58" s="481" t="s">
        <v>58</v>
      </c>
    </row>
    <row r="59" spans="1:15" s="9" customFormat="1">
      <c r="A59" s="481">
        <v>35</v>
      </c>
      <c r="B59" s="879" t="s">
        <v>53</v>
      </c>
      <c r="C59" s="882">
        <v>2320831</v>
      </c>
      <c r="D59" s="483" t="s">
        <v>1873</v>
      </c>
      <c r="E59" s="481" t="s">
        <v>786</v>
      </c>
      <c r="F59" s="481">
        <v>166</v>
      </c>
      <c r="G59" s="481" t="s">
        <v>41</v>
      </c>
      <c r="H59" s="481">
        <v>10</v>
      </c>
      <c r="I59" s="481"/>
      <c r="J59" s="481" t="s">
        <v>1831</v>
      </c>
      <c r="K59" s="923">
        <v>4312</v>
      </c>
      <c r="L59" s="880">
        <v>41306</v>
      </c>
      <c r="M59" s="880">
        <v>41365</v>
      </c>
      <c r="N59" s="481" t="s">
        <v>833</v>
      </c>
      <c r="O59" s="481" t="s">
        <v>58</v>
      </c>
    </row>
    <row r="60" spans="1:15" s="9" customFormat="1">
      <c r="A60" s="481">
        <v>36</v>
      </c>
      <c r="B60" s="879" t="s">
        <v>53</v>
      </c>
      <c r="C60" s="882">
        <v>2320831</v>
      </c>
      <c r="D60" s="483" t="s">
        <v>1874</v>
      </c>
      <c r="E60" s="481" t="s">
        <v>786</v>
      </c>
      <c r="F60" s="481">
        <v>166</v>
      </c>
      <c r="G60" s="888" t="s">
        <v>41</v>
      </c>
      <c r="H60" s="481">
        <v>4</v>
      </c>
      <c r="I60" s="887"/>
      <c r="J60" s="481" t="s">
        <v>1831</v>
      </c>
      <c r="K60" s="923">
        <v>165</v>
      </c>
      <c r="L60" s="880">
        <v>41306</v>
      </c>
      <c r="M60" s="880">
        <v>41365</v>
      </c>
      <c r="N60" s="481" t="s">
        <v>833</v>
      </c>
      <c r="O60" s="481" t="s">
        <v>58</v>
      </c>
    </row>
    <row r="61" spans="1:15" s="9" customFormat="1">
      <c r="A61" s="481">
        <v>37</v>
      </c>
      <c r="B61" s="879" t="s">
        <v>53</v>
      </c>
      <c r="C61" s="882">
        <v>2930429</v>
      </c>
      <c r="D61" s="896" t="s">
        <v>1875</v>
      </c>
      <c r="E61" s="481" t="s">
        <v>786</v>
      </c>
      <c r="F61" s="887">
        <v>796</v>
      </c>
      <c r="G61" s="888" t="s">
        <v>46</v>
      </c>
      <c r="H61" s="892">
        <v>82</v>
      </c>
      <c r="I61" s="887"/>
      <c r="J61" s="481" t="s">
        <v>1831</v>
      </c>
      <c r="K61" s="923">
        <v>1644</v>
      </c>
      <c r="L61" s="880">
        <v>41306</v>
      </c>
      <c r="M61" s="880">
        <v>41365</v>
      </c>
      <c r="N61" s="481" t="s">
        <v>833</v>
      </c>
      <c r="O61" s="481" t="s">
        <v>58</v>
      </c>
    </row>
    <row r="62" spans="1:15" s="9" customFormat="1">
      <c r="A62" s="481">
        <v>38</v>
      </c>
      <c r="B62" s="879" t="s">
        <v>53</v>
      </c>
      <c r="C62" s="882">
        <v>2930429</v>
      </c>
      <c r="D62" s="896" t="s">
        <v>1876</v>
      </c>
      <c r="E62" s="481" t="s">
        <v>786</v>
      </c>
      <c r="F62" s="887">
        <v>796</v>
      </c>
      <c r="G62" s="888" t="s">
        <v>46</v>
      </c>
      <c r="H62" s="892">
        <v>32</v>
      </c>
      <c r="I62" s="887"/>
      <c r="J62" s="481" t="s">
        <v>1831</v>
      </c>
      <c r="K62" s="923">
        <v>321</v>
      </c>
      <c r="L62" s="880">
        <v>41306</v>
      </c>
      <c r="M62" s="880">
        <v>41365</v>
      </c>
      <c r="N62" s="481" t="s">
        <v>833</v>
      </c>
      <c r="O62" s="481" t="s">
        <v>58</v>
      </c>
    </row>
    <row r="63" spans="1:15" s="9" customFormat="1">
      <c r="A63" s="481">
        <v>39</v>
      </c>
      <c r="B63" s="879" t="s">
        <v>53</v>
      </c>
      <c r="C63" s="882">
        <v>2930429</v>
      </c>
      <c r="D63" s="896" t="s">
        <v>1877</v>
      </c>
      <c r="E63" s="481" t="s">
        <v>786</v>
      </c>
      <c r="F63" s="905" t="s">
        <v>1253</v>
      </c>
      <c r="G63" s="888" t="s">
        <v>1838</v>
      </c>
      <c r="H63" s="892">
        <v>22</v>
      </c>
      <c r="I63" s="887"/>
      <c r="J63" s="481" t="s">
        <v>1831</v>
      </c>
      <c r="K63" s="923">
        <v>5729</v>
      </c>
      <c r="L63" s="880">
        <v>41306</v>
      </c>
      <c r="M63" s="880">
        <v>41365</v>
      </c>
      <c r="N63" s="481" t="s">
        <v>833</v>
      </c>
      <c r="O63" s="481" t="s">
        <v>58</v>
      </c>
    </row>
    <row r="64" spans="1:15" s="9" customFormat="1" ht="25.5">
      <c r="A64" s="481">
        <v>40</v>
      </c>
      <c r="B64" s="879" t="s">
        <v>53</v>
      </c>
      <c r="C64" s="882">
        <v>3190330</v>
      </c>
      <c r="D64" s="896" t="s">
        <v>1878</v>
      </c>
      <c r="E64" s="481" t="s">
        <v>786</v>
      </c>
      <c r="F64" s="887">
        <v>796</v>
      </c>
      <c r="G64" s="888" t="s">
        <v>46</v>
      </c>
      <c r="H64" s="892">
        <v>90</v>
      </c>
      <c r="I64" s="887"/>
      <c r="J64" s="481" t="s">
        <v>1831</v>
      </c>
      <c r="K64" s="923">
        <v>2152</v>
      </c>
      <c r="L64" s="880">
        <v>41306</v>
      </c>
      <c r="M64" s="880">
        <v>41365</v>
      </c>
      <c r="N64" s="481" t="s">
        <v>833</v>
      </c>
      <c r="O64" s="481" t="s">
        <v>58</v>
      </c>
    </row>
    <row r="65" spans="1:61" s="9" customFormat="1" ht="25.5">
      <c r="A65" s="481">
        <v>41</v>
      </c>
      <c r="B65" s="879" t="s">
        <v>53</v>
      </c>
      <c r="C65" s="882">
        <v>3190330</v>
      </c>
      <c r="D65" s="896" t="s">
        <v>1879</v>
      </c>
      <c r="E65" s="481" t="s">
        <v>786</v>
      </c>
      <c r="F65" s="887">
        <v>166</v>
      </c>
      <c r="G65" s="888" t="s">
        <v>41</v>
      </c>
      <c r="H65" s="892">
        <v>10</v>
      </c>
      <c r="I65" s="887"/>
      <c r="J65" s="481" t="s">
        <v>1831</v>
      </c>
      <c r="K65" s="923">
        <v>1663</v>
      </c>
      <c r="L65" s="880">
        <v>41306</v>
      </c>
      <c r="M65" s="880">
        <v>41365</v>
      </c>
      <c r="N65" s="481" t="s">
        <v>833</v>
      </c>
      <c r="O65" s="481" t="s">
        <v>58</v>
      </c>
    </row>
    <row r="66" spans="1:61" s="9" customFormat="1" ht="13.5" customHeight="1">
      <c r="A66" s="481">
        <v>42</v>
      </c>
      <c r="B66" s="879" t="s">
        <v>53</v>
      </c>
      <c r="C66" s="332">
        <v>3190000</v>
      </c>
      <c r="D66" s="896" t="s">
        <v>1880</v>
      </c>
      <c r="E66" s="481" t="s">
        <v>786</v>
      </c>
      <c r="F66" s="887">
        <v>796</v>
      </c>
      <c r="G66" s="888" t="s">
        <v>46</v>
      </c>
      <c r="H66" s="892">
        <v>90</v>
      </c>
      <c r="I66" s="887"/>
      <c r="J66" s="481" t="s">
        <v>1831</v>
      </c>
      <c r="K66" s="923">
        <v>930</v>
      </c>
      <c r="L66" s="880">
        <v>41306</v>
      </c>
      <c r="M66" s="880">
        <v>41365</v>
      </c>
      <c r="N66" s="481" t="s">
        <v>833</v>
      </c>
      <c r="O66" s="481" t="s">
        <v>58</v>
      </c>
    </row>
    <row r="67" spans="1:61" s="9" customFormat="1" ht="27.75" customHeight="1">
      <c r="A67" s="481">
        <v>43</v>
      </c>
      <c r="B67" s="879" t="s">
        <v>53</v>
      </c>
      <c r="C67" s="882">
        <v>3130000</v>
      </c>
      <c r="D67" s="896" t="s">
        <v>1881</v>
      </c>
      <c r="E67" s="481" t="s">
        <v>786</v>
      </c>
      <c r="F67" s="905" t="s">
        <v>1253</v>
      </c>
      <c r="G67" s="888" t="s">
        <v>1838</v>
      </c>
      <c r="H67" s="892">
        <v>600</v>
      </c>
      <c r="I67" s="887"/>
      <c r="J67" s="481" t="s">
        <v>1831</v>
      </c>
      <c r="K67" s="923">
        <v>350000</v>
      </c>
      <c r="L67" s="880">
        <v>41306</v>
      </c>
      <c r="M67" s="880">
        <v>41365</v>
      </c>
      <c r="N67" s="481" t="s">
        <v>833</v>
      </c>
      <c r="O67" s="481" t="s">
        <v>58</v>
      </c>
    </row>
    <row r="68" spans="1:61" s="9" customFormat="1" ht="13.5" customHeight="1">
      <c r="A68" s="481">
        <v>44</v>
      </c>
      <c r="B68" s="879" t="s">
        <v>53</v>
      </c>
      <c r="C68" s="332">
        <v>2100000</v>
      </c>
      <c r="D68" s="896" t="s">
        <v>1882</v>
      </c>
      <c r="E68" s="481" t="s">
        <v>786</v>
      </c>
      <c r="F68" s="887">
        <v>796</v>
      </c>
      <c r="G68" s="888" t="s">
        <v>46</v>
      </c>
      <c r="H68" s="892">
        <v>15</v>
      </c>
      <c r="I68" s="887"/>
      <c r="J68" s="481" t="s">
        <v>1831</v>
      </c>
      <c r="K68" s="923">
        <v>822</v>
      </c>
      <c r="L68" s="880">
        <v>41306</v>
      </c>
      <c r="M68" s="880">
        <v>41365</v>
      </c>
      <c r="N68" s="481" t="s">
        <v>833</v>
      </c>
      <c r="O68" s="481" t="s">
        <v>58</v>
      </c>
    </row>
    <row r="69" spans="1:61" s="9" customFormat="1" ht="13.5" customHeight="1">
      <c r="A69" s="481">
        <v>45</v>
      </c>
      <c r="B69" s="879" t="s">
        <v>53</v>
      </c>
      <c r="C69" s="332">
        <v>2716000</v>
      </c>
      <c r="D69" s="896" t="s">
        <v>1883</v>
      </c>
      <c r="E69" s="481" t="s">
        <v>786</v>
      </c>
      <c r="F69" s="887">
        <v>166</v>
      </c>
      <c r="G69" s="888" t="s">
        <v>41</v>
      </c>
      <c r="H69" s="892">
        <v>1218</v>
      </c>
      <c r="I69" s="887"/>
      <c r="J69" s="481" t="s">
        <v>1831</v>
      </c>
      <c r="K69" s="923">
        <v>37400</v>
      </c>
      <c r="L69" s="880">
        <v>41306</v>
      </c>
      <c r="M69" s="880">
        <v>41365</v>
      </c>
      <c r="N69" s="481" t="s">
        <v>833</v>
      </c>
      <c r="O69" s="481" t="s">
        <v>58</v>
      </c>
    </row>
    <row r="70" spans="1:61" s="9" customFormat="1" ht="13.5" customHeight="1">
      <c r="A70" s="481">
        <v>46</v>
      </c>
      <c r="B70" s="879" t="s">
        <v>53</v>
      </c>
      <c r="C70" s="332">
        <v>2714030</v>
      </c>
      <c r="D70" s="896" t="s">
        <v>1884</v>
      </c>
      <c r="E70" s="481" t="s">
        <v>786</v>
      </c>
      <c r="F70" s="887">
        <v>166</v>
      </c>
      <c r="G70" s="888" t="s">
        <v>41</v>
      </c>
      <c r="H70" s="892">
        <v>64</v>
      </c>
      <c r="I70" s="887"/>
      <c r="J70" s="481" t="s">
        <v>1831</v>
      </c>
      <c r="K70" s="923">
        <v>4835</v>
      </c>
      <c r="L70" s="880">
        <v>41306</v>
      </c>
      <c r="M70" s="880">
        <v>41365</v>
      </c>
      <c r="N70" s="481" t="s">
        <v>833</v>
      </c>
      <c r="O70" s="481" t="s">
        <v>58</v>
      </c>
    </row>
    <row r="71" spans="1:61" s="9" customFormat="1" ht="13.5" customHeight="1">
      <c r="A71" s="481">
        <v>47</v>
      </c>
      <c r="B71" s="879" t="s">
        <v>53</v>
      </c>
      <c r="C71" s="332">
        <v>2716000</v>
      </c>
      <c r="D71" s="896" t="s">
        <v>1885</v>
      </c>
      <c r="E71" s="481" t="s">
        <v>786</v>
      </c>
      <c r="F71" s="887">
        <v>166</v>
      </c>
      <c r="G71" s="888" t="s">
        <v>41</v>
      </c>
      <c r="H71" s="892">
        <v>3651</v>
      </c>
      <c r="I71" s="887"/>
      <c r="J71" s="481" t="s">
        <v>1831</v>
      </c>
      <c r="K71" s="923">
        <v>94926</v>
      </c>
      <c r="L71" s="880">
        <v>41306</v>
      </c>
      <c r="M71" s="880">
        <v>41365</v>
      </c>
      <c r="N71" s="481" t="s">
        <v>833</v>
      </c>
      <c r="O71" s="481" t="s">
        <v>58</v>
      </c>
    </row>
    <row r="72" spans="1:61" s="9" customFormat="1" ht="18.75" customHeight="1">
      <c r="A72" s="481">
        <v>48</v>
      </c>
      <c r="B72" s="879" t="s">
        <v>53</v>
      </c>
      <c r="C72" s="882">
        <v>3130000</v>
      </c>
      <c r="D72" s="886" t="s">
        <v>1886</v>
      </c>
      <c r="E72" s="481" t="s">
        <v>786</v>
      </c>
      <c r="F72" s="905" t="s">
        <v>1253</v>
      </c>
      <c r="G72" s="888" t="s">
        <v>1838</v>
      </c>
      <c r="H72" s="892">
        <v>95</v>
      </c>
      <c r="I72" s="887"/>
      <c r="J72" s="481"/>
      <c r="K72" s="923">
        <v>207000</v>
      </c>
      <c r="L72" s="880">
        <v>41365</v>
      </c>
      <c r="M72" s="880">
        <v>41426</v>
      </c>
      <c r="N72" s="481" t="s">
        <v>833</v>
      </c>
      <c r="O72" s="481" t="s">
        <v>58</v>
      </c>
    </row>
    <row r="73" spans="1:61" s="9" customFormat="1" ht="13.5" customHeight="1">
      <c r="A73" s="481">
        <v>49</v>
      </c>
      <c r="B73" s="879" t="s">
        <v>53</v>
      </c>
      <c r="C73" s="332">
        <v>3190000</v>
      </c>
      <c r="D73" s="886" t="s">
        <v>1887</v>
      </c>
      <c r="E73" s="481" t="s">
        <v>786</v>
      </c>
      <c r="F73" s="887">
        <v>796</v>
      </c>
      <c r="G73" s="888" t="s">
        <v>37</v>
      </c>
      <c r="H73" s="892">
        <v>31</v>
      </c>
      <c r="I73" s="887"/>
      <c r="J73" s="481"/>
      <c r="K73" s="923">
        <v>76000</v>
      </c>
      <c r="L73" s="880">
        <v>41334</v>
      </c>
      <c r="M73" s="880">
        <v>41426</v>
      </c>
      <c r="N73" s="481" t="s">
        <v>833</v>
      </c>
      <c r="O73" s="481" t="s">
        <v>58</v>
      </c>
    </row>
    <row r="74" spans="1:61" s="9" customFormat="1" ht="13.5" customHeight="1">
      <c r="A74" s="481">
        <v>50</v>
      </c>
      <c r="B74" s="879" t="s">
        <v>53</v>
      </c>
      <c r="C74" s="332">
        <v>3190000</v>
      </c>
      <c r="D74" s="886" t="s">
        <v>1888</v>
      </c>
      <c r="E74" s="481" t="s">
        <v>786</v>
      </c>
      <c r="F74" s="887">
        <v>796</v>
      </c>
      <c r="G74" s="888" t="s">
        <v>37</v>
      </c>
      <c r="H74" s="892">
        <v>2</v>
      </c>
      <c r="I74" s="887"/>
      <c r="J74" s="481"/>
      <c r="K74" s="923">
        <v>3400</v>
      </c>
      <c r="L74" s="880">
        <v>41334</v>
      </c>
      <c r="M74" s="880">
        <v>41426</v>
      </c>
      <c r="N74" s="481" t="s">
        <v>833</v>
      </c>
      <c r="O74" s="481" t="s">
        <v>58</v>
      </c>
    </row>
    <row r="75" spans="1:61" s="9" customFormat="1" ht="13.5" customHeight="1">
      <c r="A75" s="481">
        <v>51</v>
      </c>
      <c r="B75" s="879" t="s">
        <v>53</v>
      </c>
      <c r="C75" s="332">
        <v>3020000</v>
      </c>
      <c r="D75" s="906" t="s">
        <v>1889</v>
      </c>
      <c r="E75" s="481" t="s">
        <v>1890</v>
      </c>
      <c r="F75" s="887">
        <v>796</v>
      </c>
      <c r="G75" s="888" t="s">
        <v>37</v>
      </c>
      <c r="H75" s="892">
        <v>12</v>
      </c>
      <c r="I75" s="887"/>
      <c r="J75" s="481"/>
      <c r="K75" s="923">
        <v>3600</v>
      </c>
      <c r="L75" s="880">
        <v>41334</v>
      </c>
      <c r="M75" s="481" t="s">
        <v>1891</v>
      </c>
      <c r="N75" s="481" t="s">
        <v>56</v>
      </c>
      <c r="O75" s="481" t="s">
        <v>58</v>
      </c>
    </row>
    <row r="76" spans="1:61" s="9" customFormat="1" ht="13.5" customHeight="1">
      <c r="A76" s="481">
        <v>52</v>
      </c>
      <c r="B76" s="879" t="s">
        <v>53</v>
      </c>
      <c r="C76" s="332">
        <v>3190000</v>
      </c>
      <c r="D76" s="886" t="s">
        <v>1892</v>
      </c>
      <c r="E76" s="481" t="s">
        <v>786</v>
      </c>
      <c r="F76" s="887">
        <v>796</v>
      </c>
      <c r="G76" s="888" t="s">
        <v>37</v>
      </c>
      <c r="H76" s="892">
        <v>1</v>
      </c>
      <c r="I76" s="887"/>
      <c r="J76" s="481"/>
      <c r="K76" s="923">
        <v>470</v>
      </c>
      <c r="L76" s="880">
        <v>41334</v>
      </c>
      <c r="M76" s="880">
        <v>41426</v>
      </c>
      <c r="N76" s="481" t="s">
        <v>833</v>
      </c>
      <c r="O76" s="481" t="s">
        <v>58</v>
      </c>
    </row>
    <row r="77" spans="1:61" s="9" customFormat="1" ht="13.5" customHeight="1">
      <c r="A77" s="481">
        <v>53</v>
      </c>
      <c r="B77" s="879" t="s">
        <v>53</v>
      </c>
      <c r="C77" s="332">
        <v>9010020</v>
      </c>
      <c r="D77" s="483" t="s">
        <v>1893</v>
      </c>
      <c r="E77" s="481" t="s">
        <v>1848</v>
      </c>
      <c r="F77" s="887">
        <v>796</v>
      </c>
      <c r="G77" s="914" t="s">
        <v>37</v>
      </c>
      <c r="H77" s="481">
        <v>1</v>
      </c>
      <c r="I77" s="898"/>
      <c r="J77" s="915"/>
      <c r="K77" s="923">
        <v>9750</v>
      </c>
      <c r="L77" s="880">
        <v>41275</v>
      </c>
      <c r="M77" s="481" t="s">
        <v>1894</v>
      </c>
      <c r="N77" s="880" t="s">
        <v>471</v>
      </c>
      <c r="O77" s="880" t="s">
        <v>58</v>
      </c>
      <c r="P77" s="881"/>
    </row>
    <row r="78" spans="1:61" s="9" customFormat="1" ht="13.5" customHeight="1">
      <c r="A78" s="481">
        <v>54</v>
      </c>
      <c r="B78" s="879" t="s">
        <v>53</v>
      </c>
      <c r="C78" s="332">
        <v>7424040</v>
      </c>
      <c r="D78" s="483" t="s">
        <v>1895</v>
      </c>
      <c r="E78" s="481" t="s">
        <v>1848</v>
      </c>
      <c r="F78" s="887">
        <v>839</v>
      </c>
      <c r="G78" s="914" t="s">
        <v>460</v>
      </c>
      <c r="H78" s="481">
        <v>1</v>
      </c>
      <c r="I78" s="898"/>
      <c r="J78" s="915"/>
      <c r="K78" s="923">
        <v>34050</v>
      </c>
      <c r="L78" s="880">
        <v>41275</v>
      </c>
      <c r="M78" s="481" t="s">
        <v>1896</v>
      </c>
      <c r="N78" s="880" t="s">
        <v>471</v>
      </c>
      <c r="O78" s="880" t="s">
        <v>58</v>
      </c>
      <c r="P78" s="881"/>
    </row>
    <row r="79" spans="1:61" s="9" customFormat="1" ht="13.5" customHeight="1">
      <c r="A79" s="481">
        <v>55</v>
      </c>
      <c r="B79" s="879" t="s">
        <v>53</v>
      </c>
      <c r="C79" s="882">
        <v>6020000</v>
      </c>
      <c r="D79" s="483" t="s">
        <v>1897</v>
      </c>
      <c r="E79" s="481" t="s">
        <v>1848</v>
      </c>
      <c r="F79" s="887">
        <v>961</v>
      </c>
      <c r="G79" s="914" t="s">
        <v>1854</v>
      </c>
      <c r="H79" s="481">
        <v>250</v>
      </c>
      <c r="I79" s="898"/>
      <c r="J79" s="915"/>
      <c r="K79" s="923">
        <v>250000</v>
      </c>
      <c r="L79" s="880">
        <v>41365</v>
      </c>
      <c r="M79" s="880">
        <v>41426</v>
      </c>
      <c r="N79" s="880" t="s">
        <v>56</v>
      </c>
      <c r="O79" s="880" t="s">
        <v>58</v>
      </c>
      <c r="P79" s="881"/>
    </row>
    <row r="80" spans="1:61" s="9" customFormat="1" ht="13.5" customHeight="1">
      <c r="A80" s="481">
        <v>56</v>
      </c>
      <c r="B80" s="813" t="s">
        <v>53</v>
      </c>
      <c r="C80" s="332">
        <v>6613</v>
      </c>
      <c r="D80" s="333" t="s">
        <v>1898</v>
      </c>
      <c r="E80" s="813" t="s">
        <v>459</v>
      </c>
      <c r="F80" s="813">
        <v>796</v>
      </c>
      <c r="G80" s="813" t="s">
        <v>37</v>
      </c>
      <c r="H80" s="813">
        <v>1</v>
      </c>
      <c r="I80" s="813">
        <v>32425000000</v>
      </c>
      <c r="J80" s="813" t="s">
        <v>483</v>
      </c>
      <c r="K80" s="923">
        <v>3000</v>
      </c>
      <c r="L80" s="816">
        <v>41426</v>
      </c>
      <c r="M80" s="816">
        <v>41426</v>
      </c>
      <c r="N80" s="813" t="s">
        <v>56</v>
      </c>
      <c r="O80" s="813" t="s">
        <v>58</v>
      </c>
      <c r="P80" s="916"/>
      <c r="Q80" s="916"/>
      <c r="R80" s="916"/>
      <c r="S80" s="916"/>
      <c r="T80" s="916"/>
      <c r="U80" s="916"/>
      <c r="V80" s="916"/>
      <c r="W80" s="916"/>
      <c r="X80" s="916"/>
      <c r="Y80" s="917"/>
      <c r="Z80" s="917"/>
      <c r="AA80" s="917"/>
      <c r="AB80" s="917"/>
      <c r="AC80" s="917"/>
      <c r="AD80" s="917"/>
      <c r="AE80" s="917"/>
      <c r="AF80" s="917"/>
      <c r="AG80" s="917"/>
      <c r="AH80" s="917"/>
      <c r="AI80" s="917"/>
      <c r="AJ80" s="917"/>
      <c r="AK80" s="917"/>
      <c r="AL80" s="917"/>
      <c r="AM80" s="917"/>
      <c r="AN80" s="917"/>
      <c r="AO80" s="917"/>
      <c r="AP80" s="917"/>
      <c r="AQ80" s="917"/>
      <c r="AR80" s="917"/>
      <c r="AS80" s="917"/>
      <c r="AT80" s="917"/>
      <c r="AU80" s="917"/>
      <c r="AV80" s="917"/>
      <c r="AW80" s="917"/>
      <c r="AX80" s="917"/>
      <c r="AY80" s="917"/>
      <c r="AZ80" s="917"/>
      <c r="BA80" s="917"/>
      <c r="BB80" s="917"/>
      <c r="BC80" s="917"/>
      <c r="BD80" s="917"/>
      <c r="BE80" s="917"/>
      <c r="BF80" s="917"/>
      <c r="BG80" s="917"/>
      <c r="BH80" s="917"/>
      <c r="BI80" s="917"/>
    </row>
    <row r="81" spans="1:61" s="9" customFormat="1" ht="13.5" customHeight="1">
      <c r="A81" s="481">
        <v>57</v>
      </c>
      <c r="B81" s="879" t="s">
        <v>53</v>
      </c>
      <c r="C81" s="882">
        <v>2320831</v>
      </c>
      <c r="D81" s="483" t="s">
        <v>1899</v>
      </c>
      <c r="E81" s="481" t="s">
        <v>1848</v>
      </c>
      <c r="F81" s="887">
        <v>796</v>
      </c>
      <c r="G81" s="914" t="s">
        <v>37</v>
      </c>
      <c r="H81" s="481">
        <v>6</v>
      </c>
      <c r="I81" s="898"/>
      <c r="J81" s="915"/>
      <c r="K81" s="923">
        <v>51690</v>
      </c>
      <c r="L81" s="880">
        <v>41365</v>
      </c>
      <c r="M81" s="880">
        <v>41426</v>
      </c>
      <c r="N81" s="880" t="s">
        <v>833</v>
      </c>
      <c r="O81" s="880" t="s">
        <v>58</v>
      </c>
      <c r="P81" s="916"/>
      <c r="Q81" s="916"/>
      <c r="R81" s="916"/>
      <c r="S81" s="916"/>
      <c r="T81" s="916"/>
      <c r="U81" s="916"/>
      <c r="V81" s="916"/>
      <c r="W81" s="916"/>
      <c r="X81" s="916"/>
      <c r="Y81" s="917"/>
      <c r="Z81" s="917"/>
      <c r="AA81" s="917"/>
      <c r="AB81" s="917"/>
      <c r="AC81" s="917"/>
      <c r="AD81" s="917"/>
      <c r="AE81" s="917"/>
      <c r="AF81" s="917"/>
      <c r="AG81" s="917"/>
      <c r="AH81" s="917"/>
      <c r="AI81" s="917"/>
      <c r="AJ81" s="917"/>
      <c r="AK81" s="917"/>
      <c r="AL81" s="917"/>
      <c r="AM81" s="917"/>
      <c r="AN81" s="917"/>
      <c r="AO81" s="917"/>
      <c r="AP81" s="917"/>
      <c r="AQ81" s="917"/>
      <c r="AR81" s="917"/>
      <c r="AS81" s="917"/>
      <c r="AT81" s="917"/>
      <c r="AU81" s="917"/>
      <c r="AV81" s="917"/>
      <c r="AW81" s="917"/>
      <c r="AX81" s="917"/>
      <c r="AY81" s="917"/>
      <c r="AZ81" s="917"/>
      <c r="BA81" s="917"/>
      <c r="BB81" s="917"/>
      <c r="BC81" s="917"/>
      <c r="BD81" s="917"/>
      <c r="BE81" s="917"/>
      <c r="BF81" s="917"/>
      <c r="BG81" s="917"/>
      <c r="BH81" s="917"/>
      <c r="BI81" s="917"/>
    </row>
    <row r="82" spans="1:61" s="9" customFormat="1" ht="13.5" customHeight="1">
      <c r="A82" s="481">
        <v>58</v>
      </c>
      <c r="B82" s="879" t="s">
        <v>53</v>
      </c>
      <c r="C82" s="812">
        <v>3190000</v>
      </c>
      <c r="D82" s="333" t="s">
        <v>1900</v>
      </c>
      <c r="E82" s="813" t="s">
        <v>1901</v>
      </c>
      <c r="F82" s="918">
        <v>796</v>
      </c>
      <c r="G82" s="919" t="s">
        <v>37</v>
      </c>
      <c r="H82" s="813">
        <v>1</v>
      </c>
      <c r="I82" s="919"/>
      <c r="J82" s="918"/>
      <c r="K82" s="923">
        <v>29700</v>
      </c>
      <c r="L82" s="816">
        <v>41395</v>
      </c>
      <c r="M82" s="816">
        <v>41426</v>
      </c>
      <c r="N82" s="813" t="s">
        <v>1902</v>
      </c>
      <c r="O82" s="813" t="s">
        <v>59</v>
      </c>
      <c r="P82" s="916"/>
      <c r="Q82" s="916"/>
      <c r="R82" s="916"/>
      <c r="S82" s="916"/>
      <c r="T82" s="916"/>
      <c r="U82" s="916"/>
      <c r="V82" s="916"/>
      <c r="W82" s="916"/>
      <c r="X82" s="916"/>
      <c r="Y82" s="917"/>
      <c r="Z82" s="917"/>
      <c r="AA82" s="917"/>
      <c r="AB82" s="917"/>
      <c r="AC82" s="917"/>
      <c r="AD82" s="917"/>
      <c r="AE82" s="917"/>
      <c r="AF82" s="917"/>
      <c r="AG82" s="917"/>
      <c r="AH82" s="917"/>
      <c r="AI82" s="917"/>
      <c r="AJ82" s="917"/>
      <c r="AK82" s="917"/>
      <c r="AL82" s="917"/>
      <c r="AM82" s="917"/>
      <c r="AN82" s="917"/>
      <c r="AO82" s="917"/>
      <c r="AP82" s="917"/>
      <c r="AQ82" s="917"/>
      <c r="AR82" s="917"/>
      <c r="AS82" s="917"/>
      <c r="AT82" s="917"/>
      <c r="AU82" s="917"/>
      <c r="AV82" s="917"/>
      <c r="AW82" s="917"/>
      <c r="AX82" s="917"/>
      <c r="AY82" s="917"/>
      <c r="AZ82" s="917"/>
      <c r="BA82" s="917"/>
      <c r="BB82" s="917"/>
      <c r="BC82" s="917"/>
      <c r="BD82" s="917"/>
      <c r="BE82" s="917"/>
      <c r="BF82" s="917"/>
      <c r="BG82" s="917"/>
      <c r="BH82" s="917"/>
      <c r="BI82" s="917"/>
    </row>
    <row r="83" spans="1:61" s="9" customFormat="1" ht="13.5" customHeight="1">
      <c r="A83" s="481">
        <v>59</v>
      </c>
      <c r="B83" s="879" t="s">
        <v>53</v>
      </c>
      <c r="C83" s="882">
        <v>3130000</v>
      </c>
      <c r="D83" s="333" t="s">
        <v>1903</v>
      </c>
      <c r="E83" s="813" t="s">
        <v>1901</v>
      </c>
      <c r="F83" s="918">
        <v>839</v>
      </c>
      <c r="G83" s="919" t="s">
        <v>460</v>
      </c>
      <c r="H83" s="813">
        <v>1</v>
      </c>
      <c r="I83" s="919"/>
      <c r="J83" s="918"/>
      <c r="K83" s="923">
        <v>16580</v>
      </c>
      <c r="L83" s="816">
        <v>41395</v>
      </c>
      <c r="M83" s="816">
        <v>41426</v>
      </c>
      <c r="N83" s="813" t="s">
        <v>56</v>
      </c>
      <c r="O83" s="813" t="s">
        <v>58</v>
      </c>
      <c r="P83" s="916"/>
      <c r="Q83" s="916"/>
      <c r="R83" s="916"/>
      <c r="S83" s="916"/>
      <c r="T83" s="916"/>
      <c r="U83" s="916"/>
      <c r="V83" s="916"/>
      <c r="W83" s="916"/>
      <c r="X83" s="916"/>
      <c r="Y83" s="917"/>
      <c r="Z83" s="917"/>
      <c r="AA83" s="917"/>
      <c r="AB83" s="917"/>
      <c r="AC83" s="917"/>
      <c r="AD83" s="917"/>
      <c r="AE83" s="917"/>
      <c r="AF83" s="917"/>
      <c r="AG83" s="917"/>
      <c r="AH83" s="917"/>
      <c r="AI83" s="917"/>
      <c r="AJ83" s="917"/>
      <c r="AK83" s="917"/>
      <c r="AL83" s="917"/>
      <c r="AM83" s="917"/>
      <c r="AN83" s="917"/>
      <c r="AO83" s="917"/>
      <c r="AP83" s="917"/>
      <c r="AQ83" s="917"/>
      <c r="AR83" s="917"/>
      <c r="AS83" s="917"/>
      <c r="AT83" s="917"/>
      <c r="AU83" s="917"/>
      <c r="AV83" s="917"/>
      <c r="AW83" s="917"/>
      <c r="AX83" s="917"/>
      <c r="AY83" s="917"/>
      <c r="AZ83" s="917"/>
      <c r="BA83" s="917"/>
      <c r="BB83" s="917"/>
      <c r="BC83" s="917"/>
      <c r="BD83" s="917"/>
      <c r="BE83" s="917"/>
      <c r="BF83" s="917"/>
      <c r="BG83" s="917"/>
      <c r="BH83" s="917"/>
      <c r="BI83" s="917"/>
    </row>
    <row r="84" spans="1:61" s="9" customFormat="1" ht="13.5" customHeight="1">
      <c r="A84" s="481">
        <v>60</v>
      </c>
      <c r="B84" s="879" t="s">
        <v>53</v>
      </c>
      <c r="C84" s="882">
        <v>3130000</v>
      </c>
      <c r="D84" s="333" t="s">
        <v>1904</v>
      </c>
      <c r="E84" s="813" t="s">
        <v>1901</v>
      </c>
      <c r="F84" s="918">
        <v>839</v>
      </c>
      <c r="G84" s="919" t="s">
        <v>460</v>
      </c>
      <c r="H84" s="813">
        <v>1</v>
      </c>
      <c r="I84" s="919"/>
      <c r="J84" s="918"/>
      <c r="K84" s="923">
        <v>25279</v>
      </c>
      <c r="L84" s="816">
        <v>41395</v>
      </c>
      <c r="M84" s="816">
        <v>41426</v>
      </c>
      <c r="N84" s="813" t="s">
        <v>56</v>
      </c>
      <c r="O84" s="813" t="s">
        <v>58</v>
      </c>
      <c r="P84" s="916"/>
      <c r="Q84" s="916"/>
      <c r="R84" s="916"/>
      <c r="S84" s="916"/>
      <c r="T84" s="916"/>
      <c r="U84" s="916"/>
      <c r="V84" s="916"/>
      <c r="W84" s="916"/>
      <c r="X84" s="916"/>
      <c r="Y84" s="917"/>
      <c r="Z84" s="917"/>
      <c r="AA84" s="917"/>
      <c r="AB84" s="917"/>
      <c r="AC84" s="917"/>
      <c r="AD84" s="917"/>
      <c r="AE84" s="917"/>
      <c r="AF84" s="917"/>
      <c r="AG84" s="917"/>
      <c r="AH84" s="917"/>
      <c r="AI84" s="917"/>
      <c r="AJ84" s="917"/>
      <c r="AK84" s="917"/>
      <c r="AL84" s="917"/>
      <c r="AM84" s="917"/>
      <c r="AN84" s="917"/>
      <c r="AO84" s="917"/>
      <c r="AP84" s="917"/>
      <c r="AQ84" s="917"/>
      <c r="AR84" s="917"/>
      <c r="AS84" s="917"/>
      <c r="AT84" s="917"/>
      <c r="AU84" s="917"/>
      <c r="AV84" s="917"/>
      <c r="AW84" s="917"/>
      <c r="AX84" s="917"/>
      <c r="AY84" s="917"/>
      <c r="AZ84" s="917"/>
      <c r="BA84" s="917"/>
      <c r="BB84" s="917"/>
      <c r="BC84" s="917"/>
      <c r="BD84" s="917"/>
      <c r="BE84" s="917"/>
      <c r="BF84" s="917"/>
      <c r="BG84" s="917"/>
      <c r="BH84" s="917"/>
      <c r="BI84" s="917"/>
    </row>
    <row r="85" spans="1:61" s="9" customFormat="1" ht="18" customHeight="1">
      <c r="A85" s="481">
        <v>61</v>
      </c>
      <c r="B85" s="879" t="s">
        <v>53</v>
      </c>
      <c r="C85" s="346">
        <v>2320831</v>
      </c>
      <c r="D85" s="483" t="s">
        <v>1905</v>
      </c>
      <c r="E85" s="481" t="s">
        <v>1906</v>
      </c>
      <c r="F85" s="887">
        <v>796</v>
      </c>
      <c r="G85" s="914" t="s">
        <v>37</v>
      </c>
      <c r="H85" s="481">
        <v>1</v>
      </c>
      <c r="I85" s="898"/>
      <c r="J85" s="915"/>
      <c r="K85" s="923">
        <v>7800</v>
      </c>
      <c r="L85" s="816">
        <v>41395</v>
      </c>
      <c r="M85" s="816">
        <v>41426</v>
      </c>
      <c r="N85" s="880" t="s">
        <v>1902</v>
      </c>
      <c r="O85" s="880" t="s">
        <v>59</v>
      </c>
      <c r="P85" s="881"/>
    </row>
    <row r="86" spans="1:61" s="9" customFormat="1" ht="13.5" customHeight="1">
      <c r="A86" s="1076" t="s">
        <v>1907</v>
      </c>
      <c r="B86" s="1074"/>
      <c r="C86" s="1074"/>
      <c r="D86" s="1074"/>
      <c r="E86" s="1074"/>
      <c r="F86" s="1074"/>
      <c r="G86" s="1074"/>
      <c r="H86" s="1074"/>
      <c r="I86" s="1074"/>
      <c r="J86" s="1074"/>
      <c r="K86" s="1074"/>
      <c r="L86" s="1074"/>
      <c r="M86" s="1074"/>
      <c r="N86" s="1074"/>
      <c r="O86" s="1075"/>
    </row>
    <row r="87" spans="1:61" s="9" customFormat="1" ht="13.5" customHeight="1">
      <c r="A87" s="1011" t="s">
        <v>370</v>
      </c>
      <c r="B87" s="1012"/>
      <c r="C87" s="1012"/>
      <c r="D87" s="1012"/>
      <c r="E87" s="1012"/>
      <c r="F87" s="1012"/>
      <c r="G87" s="1012"/>
      <c r="H87" s="1012"/>
      <c r="I87" s="1012"/>
      <c r="J87" s="1012"/>
      <c r="K87" s="1012"/>
      <c r="L87" s="1012"/>
      <c r="M87" s="1012"/>
      <c r="N87" s="1012"/>
      <c r="O87" s="1012"/>
    </row>
    <row r="88" spans="1:61" s="9" customFormat="1" ht="15.75" customHeight="1">
      <c r="A88" s="481">
        <v>62</v>
      </c>
      <c r="B88" s="879" t="s">
        <v>53</v>
      </c>
      <c r="C88" s="812">
        <v>4530000</v>
      </c>
      <c r="D88" s="346" t="s">
        <v>1908</v>
      </c>
      <c r="E88" s="481" t="s">
        <v>1848</v>
      </c>
      <c r="F88" s="887">
        <v>796</v>
      </c>
      <c r="G88" s="481" t="s">
        <v>37</v>
      </c>
      <c r="H88" s="481">
        <v>1</v>
      </c>
      <c r="I88" s="481"/>
      <c r="J88" s="481" t="s">
        <v>1831</v>
      </c>
      <c r="K88" s="923">
        <v>893777</v>
      </c>
      <c r="L88" s="880">
        <v>41365</v>
      </c>
      <c r="M88" s="880">
        <v>41487</v>
      </c>
      <c r="N88" s="481" t="s">
        <v>56</v>
      </c>
      <c r="O88" s="481" t="s">
        <v>58</v>
      </c>
    </row>
    <row r="89" spans="1:61" s="9" customFormat="1" ht="40.5" customHeight="1">
      <c r="A89" s="481">
        <v>63</v>
      </c>
      <c r="B89" s="879" t="s">
        <v>53</v>
      </c>
      <c r="C89" s="812">
        <v>4530000</v>
      </c>
      <c r="D89" s="330" t="s">
        <v>1909</v>
      </c>
      <c r="E89" s="507" t="s">
        <v>1890</v>
      </c>
      <c r="F89" s="883">
        <v>796</v>
      </c>
      <c r="G89" s="507" t="s">
        <v>37</v>
      </c>
      <c r="H89" s="507">
        <v>1</v>
      </c>
      <c r="I89" s="507"/>
      <c r="J89" s="507" t="s">
        <v>1831</v>
      </c>
      <c r="K89" s="923">
        <v>522779.66</v>
      </c>
      <c r="L89" s="884">
        <v>41456</v>
      </c>
      <c r="M89" s="884">
        <v>41456</v>
      </c>
      <c r="N89" s="507" t="s">
        <v>56</v>
      </c>
      <c r="O89" s="507" t="s">
        <v>58</v>
      </c>
    </row>
    <row r="90" spans="1:61" s="9" customFormat="1" ht="29.25" customHeight="1">
      <c r="A90" s="481">
        <v>64</v>
      </c>
      <c r="B90" s="879" t="s">
        <v>53</v>
      </c>
      <c r="C90" s="332">
        <v>4530000</v>
      </c>
      <c r="D90" s="885" t="s">
        <v>1910</v>
      </c>
      <c r="E90" s="507" t="s">
        <v>1848</v>
      </c>
      <c r="F90" s="507">
        <v>796</v>
      </c>
      <c r="G90" s="507" t="s">
        <v>37</v>
      </c>
      <c r="H90" s="507">
        <v>1</v>
      </c>
      <c r="I90" s="507"/>
      <c r="J90" s="507" t="s">
        <v>1831</v>
      </c>
      <c r="K90" s="923">
        <v>442853.11</v>
      </c>
      <c r="L90" s="884">
        <v>41456</v>
      </c>
      <c r="M90" s="884">
        <v>41456</v>
      </c>
      <c r="N90" s="507" t="s">
        <v>56</v>
      </c>
      <c r="O90" s="507" t="s">
        <v>58</v>
      </c>
    </row>
    <row r="91" spans="1:61" s="9" customFormat="1" ht="13.5" customHeight="1">
      <c r="A91" s="481">
        <v>65</v>
      </c>
      <c r="B91" s="879" t="s">
        <v>53</v>
      </c>
      <c r="C91" s="812">
        <v>3150000</v>
      </c>
      <c r="D91" s="886" t="s">
        <v>1844</v>
      </c>
      <c r="E91" s="481" t="s">
        <v>786</v>
      </c>
      <c r="F91" s="887">
        <v>796</v>
      </c>
      <c r="G91" s="888" t="s">
        <v>37</v>
      </c>
      <c r="H91" s="889">
        <v>920</v>
      </c>
      <c r="I91" s="887"/>
      <c r="J91" s="481"/>
      <c r="K91" s="923">
        <v>79000</v>
      </c>
      <c r="L91" s="880">
        <v>41456</v>
      </c>
      <c r="M91" s="880">
        <v>41487</v>
      </c>
      <c r="N91" s="880" t="s">
        <v>56</v>
      </c>
      <c r="O91" s="481" t="s">
        <v>58</v>
      </c>
    </row>
    <row r="92" spans="1:61" s="9" customFormat="1" ht="13.5" customHeight="1">
      <c r="A92" s="481">
        <v>66</v>
      </c>
      <c r="B92" s="879" t="s">
        <v>53</v>
      </c>
      <c r="C92" s="346">
        <v>2320341</v>
      </c>
      <c r="D92" s="483" t="s">
        <v>1911</v>
      </c>
      <c r="E92" s="481" t="s">
        <v>786</v>
      </c>
      <c r="F92" s="890">
        <v>166</v>
      </c>
      <c r="G92" s="481" t="s">
        <v>41</v>
      </c>
      <c r="H92" s="481">
        <v>1000</v>
      </c>
      <c r="I92" s="481"/>
      <c r="J92" s="481" t="s">
        <v>1831</v>
      </c>
      <c r="K92" s="923">
        <v>80000</v>
      </c>
      <c r="L92" s="880">
        <v>41456</v>
      </c>
      <c r="M92" s="880">
        <v>41487</v>
      </c>
      <c r="N92" s="880" t="s">
        <v>56</v>
      </c>
      <c r="O92" s="481" t="s">
        <v>57</v>
      </c>
    </row>
    <row r="93" spans="1:61" s="9" customFormat="1" ht="13.5" customHeight="1">
      <c r="A93" s="481">
        <v>67</v>
      </c>
      <c r="B93" s="879" t="s">
        <v>53</v>
      </c>
      <c r="C93" s="346">
        <v>2930429</v>
      </c>
      <c r="D93" s="891" t="s">
        <v>1912</v>
      </c>
      <c r="E93" s="481" t="s">
        <v>786</v>
      </c>
      <c r="F93" s="887">
        <v>796</v>
      </c>
      <c r="G93" s="888" t="s">
        <v>37</v>
      </c>
      <c r="H93" s="892">
        <v>64</v>
      </c>
      <c r="I93" s="887"/>
      <c r="J93" s="481"/>
      <c r="K93" s="923">
        <v>5100</v>
      </c>
      <c r="L93" s="880">
        <v>41395</v>
      </c>
      <c r="M93" s="880">
        <v>41487</v>
      </c>
      <c r="N93" s="880" t="s">
        <v>56</v>
      </c>
      <c r="O93" s="481" t="s">
        <v>58</v>
      </c>
    </row>
    <row r="94" spans="1:61" s="9" customFormat="1" ht="13.5" customHeight="1">
      <c r="A94" s="481">
        <v>68</v>
      </c>
      <c r="B94" s="879" t="s">
        <v>53</v>
      </c>
      <c r="C94" s="346">
        <v>2930429</v>
      </c>
      <c r="D94" s="891" t="s">
        <v>1913</v>
      </c>
      <c r="E94" s="481" t="s">
        <v>786</v>
      </c>
      <c r="F94" s="905" t="s">
        <v>1253</v>
      </c>
      <c r="G94" s="888" t="s">
        <v>1838</v>
      </c>
      <c r="H94" s="892">
        <v>50</v>
      </c>
      <c r="I94" s="887"/>
      <c r="J94" s="481"/>
      <c r="K94" s="923">
        <v>1900</v>
      </c>
      <c r="L94" s="880">
        <v>41395</v>
      </c>
      <c r="M94" s="880">
        <v>41487</v>
      </c>
      <c r="N94" s="880" t="s">
        <v>56</v>
      </c>
      <c r="O94" s="481" t="s">
        <v>58</v>
      </c>
    </row>
    <row r="95" spans="1:61" s="9" customFormat="1" ht="13.5" customHeight="1">
      <c r="A95" s="481">
        <v>69</v>
      </c>
      <c r="B95" s="879" t="s">
        <v>53</v>
      </c>
      <c r="C95" s="346">
        <v>2924694</v>
      </c>
      <c r="D95" s="891" t="s">
        <v>1914</v>
      </c>
      <c r="E95" s="481" t="s">
        <v>786</v>
      </c>
      <c r="F95" s="887">
        <v>796</v>
      </c>
      <c r="G95" s="888" t="s">
        <v>37</v>
      </c>
      <c r="H95" s="892">
        <v>30</v>
      </c>
      <c r="I95" s="887"/>
      <c r="J95" s="481"/>
      <c r="K95" s="923">
        <v>3700</v>
      </c>
      <c r="L95" s="880">
        <v>41395</v>
      </c>
      <c r="M95" s="880">
        <v>41487</v>
      </c>
      <c r="N95" s="880" t="s">
        <v>56</v>
      </c>
      <c r="O95" s="481" t="s">
        <v>58</v>
      </c>
    </row>
    <row r="96" spans="1:61" s="893" customFormat="1" ht="13.5" customHeight="1">
      <c r="A96" s="481">
        <v>70</v>
      </c>
      <c r="B96" s="879" t="s">
        <v>53</v>
      </c>
      <c r="C96" s="346">
        <v>2109020</v>
      </c>
      <c r="D96" s="891" t="s">
        <v>1915</v>
      </c>
      <c r="E96" s="481" t="s">
        <v>786</v>
      </c>
      <c r="F96" s="887">
        <v>796</v>
      </c>
      <c r="G96" s="888" t="s">
        <v>37</v>
      </c>
      <c r="H96" s="892">
        <v>582</v>
      </c>
      <c r="I96" s="887"/>
      <c r="J96" s="481"/>
      <c r="K96" s="923">
        <v>30000</v>
      </c>
      <c r="L96" s="880">
        <v>41426</v>
      </c>
      <c r="M96" s="880">
        <v>41487</v>
      </c>
      <c r="N96" s="880" t="s">
        <v>56</v>
      </c>
      <c r="O96" s="481" t="s">
        <v>58</v>
      </c>
    </row>
    <row r="97" spans="1:15" s="9" customFormat="1" ht="14.25" customHeight="1">
      <c r="A97" s="481">
        <v>71</v>
      </c>
      <c r="B97" s="879" t="s">
        <v>53</v>
      </c>
      <c r="C97" s="268">
        <v>2211030</v>
      </c>
      <c r="D97" s="894" t="s">
        <v>1916</v>
      </c>
      <c r="E97" s="895" t="s">
        <v>786</v>
      </c>
      <c r="F97" s="887">
        <v>796</v>
      </c>
      <c r="G97" s="888" t="s">
        <v>37</v>
      </c>
      <c r="H97" s="892">
        <v>319</v>
      </c>
      <c r="I97" s="887"/>
      <c r="J97" s="481"/>
      <c r="K97" s="923">
        <v>185510</v>
      </c>
      <c r="L97" s="880">
        <v>41426</v>
      </c>
      <c r="M97" s="880">
        <v>41487</v>
      </c>
      <c r="N97" s="880" t="s">
        <v>56</v>
      </c>
      <c r="O97" s="481" t="s">
        <v>58</v>
      </c>
    </row>
    <row r="98" spans="1:15" s="9" customFormat="1" ht="13.5" customHeight="1">
      <c r="A98" s="481">
        <v>72</v>
      </c>
      <c r="B98" s="879" t="s">
        <v>53</v>
      </c>
      <c r="C98" s="346">
        <v>2924694</v>
      </c>
      <c r="D98" s="894" t="s">
        <v>1917</v>
      </c>
      <c r="E98" s="591" t="s">
        <v>786</v>
      </c>
      <c r="F98" s="887">
        <v>166</v>
      </c>
      <c r="G98" s="888" t="s">
        <v>41</v>
      </c>
      <c r="H98" s="892">
        <v>12</v>
      </c>
      <c r="I98" s="887"/>
      <c r="J98" s="481"/>
      <c r="K98" s="923">
        <v>16800</v>
      </c>
      <c r="L98" s="880">
        <v>41426</v>
      </c>
      <c r="M98" s="880">
        <v>41518</v>
      </c>
      <c r="N98" s="880" t="s">
        <v>56</v>
      </c>
      <c r="O98" s="481" t="s">
        <v>58</v>
      </c>
    </row>
    <row r="99" spans="1:15" s="9" customFormat="1">
      <c r="A99" s="481">
        <v>73</v>
      </c>
      <c r="B99" s="879" t="s">
        <v>53</v>
      </c>
      <c r="C99" s="346">
        <v>2924694</v>
      </c>
      <c r="D99" s="894" t="s">
        <v>1918</v>
      </c>
      <c r="E99" s="591" t="s">
        <v>786</v>
      </c>
      <c r="F99" s="887">
        <v>166</v>
      </c>
      <c r="G99" s="888" t="s">
        <v>45</v>
      </c>
      <c r="H99" s="892">
        <v>270</v>
      </c>
      <c r="I99" s="887"/>
      <c r="J99" s="481"/>
      <c r="K99" s="923">
        <v>13500</v>
      </c>
      <c r="L99" s="880">
        <v>41426</v>
      </c>
      <c r="M99" s="880">
        <v>41518</v>
      </c>
      <c r="N99" s="880" t="s">
        <v>56</v>
      </c>
      <c r="O99" s="481" t="s">
        <v>58</v>
      </c>
    </row>
    <row r="100" spans="1:15" s="9" customFormat="1">
      <c r="A100" s="481">
        <v>74</v>
      </c>
      <c r="B100" s="879" t="s">
        <v>53</v>
      </c>
      <c r="C100" s="346">
        <v>1816000</v>
      </c>
      <c r="D100" s="894" t="s">
        <v>1919</v>
      </c>
      <c r="E100" s="892" t="s">
        <v>786</v>
      </c>
      <c r="F100" s="887">
        <v>796</v>
      </c>
      <c r="G100" s="888" t="s">
        <v>37</v>
      </c>
      <c r="H100" s="892">
        <v>27</v>
      </c>
      <c r="I100" s="887"/>
      <c r="J100" s="481"/>
      <c r="K100" s="923">
        <v>47916.61</v>
      </c>
      <c r="L100" s="880">
        <v>41426</v>
      </c>
      <c r="M100" s="880">
        <v>41518</v>
      </c>
      <c r="N100" s="880" t="s">
        <v>56</v>
      </c>
      <c r="O100" s="481" t="s">
        <v>58</v>
      </c>
    </row>
    <row r="101" spans="1:15" s="9" customFormat="1" ht="25.5">
      <c r="A101" s="481">
        <v>75</v>
      </c>
      <c r="B101" s="879" t="s">
        <v>53</v>
      </c>
      <c r="C101" s="346">
        <v>1816000</v>
      </c>
      <c r="D101" s="894" t="s">
        <v>1920</v>
      </c>
      <c r="E101" s="591" t="s">
        <v>786</v>
      </c>
      <c r="F101" s="887">
        <v>796</v>
      </c>
      <c r="G101" s="888" t="s">
        <v>37</v>
      </c>
      <c r="H101" s="892">
        <v>3</v>
      </c>
      <c r="I101" s="887"/>
      <c r="J101" s="481"/>
      <c r="K101" s="923">
        <v>3613.05</v>
      </c>
      <c r="L101" s="880">
        <v>41426</v>
      </c>
      <c r="M101" s="880">
        <v>41518</v>
      </c>
      <c r="N101" s="880" t="s">
        <v>56</v>
      </c>
      <c r="O101" s="481" t="s">
        <v>58</v>
      </c>
    </row>
    <row r="102" spans="1:15" s="9" customFormat="1" ht="25.5">
      <c r="A102" s="481">
        <v>76</v>
      </c>
      <c r="B102" s="879" t="s">
        <v>53</v>
      </c>
      <c r="C102" s="346">
        <v>1816000</v>
      </c>
      <c r="D102" s="894" t="s">
        <v>1921</v>
      </c>
      <c r="E102" s="892" t="s">
        <v>786</v>
      </c>
      <c r="F102" s="887">
        <v>796</v>
      </c>
      <c r="G102" s="888" t="s">
        <v>37</v>
      </c>
      <c r="H102" s="892">
        <v>45</v>
      </c>
      <c r="I102" s="887"/>
      <c r="J102" s="481"/>
      <c r="K102" s="923">
        <v>31079.7</v>
      </c>
      <c r="L102" s="880">
        <v>41426</v>
      </c>
      <c r="M102" s="880">
        <v>41518</v>
      </c>
      <c r="N102" s="880" t="s">
        <v>56</v>
      </c>
      <c r="O102" s="481" t="s">
        <v>58</v>
      </c>
    </row>
    <row r="103" spans="1:15" s="9" customFormat="1" ht="25.5">
      <c r="A103" s="481">
        <v>77</v>
      </c>
      <c r="B103" s="879" t="s">
        <v>53</v>
      </c>
      <c r="C103" s="346">
        <v>1816000</v>
      </c>
      <c r="D103" s="894" t="s">
        <v>1922</v>
      </c>
      <c r="E103" s="892" t="s">
        <v>786</v>
      </c>
      <c r="F103" s="887">
        <v>796</v>
      </c>
      <c r="G103" s="888" t="s">
        <v>37</v>
      </c>
      <c r="H103" s="892">
        <v>10</v>
      </c>
      <c r="I103" s="887"/>
      <c r="J103" s="481"/>
      <c r="K103" s="923">
        <v>5000</v>
      </c>
      <c r="L103" s="880">
        <v>41426</v>
      </c>
      <c r="M103" s="880">
        <v>41518</v>
      </c>
      <c r="N103" s="880" t="s">
        <v>56</v>
      </c>
      <c r="O103" s="481" t="s">
        <v>58</v>
      </c>
    </row>
    <row r="104" spans="1:15" s="9" customFormat="1">
      <c r="A104" s="481">
        <v>78</v>
      </c>
      <c r="B104" s="879" t="s">
        <v>53</v>
      </c>
      <c r="C104" s="346">
        <v>1816000</v>
      </c>
      <c r="D104" s="894" t="s">
        <v>1923</v>
      </c>
      <c r="E104" s="591" t="s">
        <v>786</v>
      </c>
      <c r="F104" s="887">
        <v>796</v>
      </c>
      <c r="G104" s="888" t="s">
        <v>37</v>
      </c>
      <c r="H104" s="892">
        <v>1</v>
      </c>
      <c r="I104" s="887"/>
      <c r="J104" s="481"/>
      <c r="K104" s="923">
        <v>1604.61</v>
      </c>
      <c r="L104" s="880">
        <v>41426</v>
      </c>
      <c r="M104" s="880">
        <v>41518</v>
      </c>
      <c r="N104" s="880" t="s">
        <v>56</v>
      </c>
      <c r="O104" s="481" t="s">
        <v>58</v>
      </c>
    </row>
    <row r="105" spans="1:15" s="9" customFormat="1">
      <c r="A105" s="481">
        <v>79</v>
      </c>
      <c r="B105" s="879" t="s">
        <v>53</v>
      </c>
      <c r="C105" s="346">
        <v>1816000</v>
      </c>
      <c r="D105" s="894" t="s">
        <v>1924</v>
      </c>
      <c r="E105" s="892" t="s">
        <v>786</v>
      </c>
      <c r="F105" s="887">
        <v>796</v>
      </c>
      <c r="G105" s="888" t="s">
        <v>37</v>
      </c>
      <c r="H105" s="892">
        <v>1</v>
      </c>
      <c r="I105" s="887"/>
      <c r="J105" s="481"/>
      <c r="K105" s="923">
        <v>3153.39</v>
      </c>
      <c r="L105" s="880">
        <v>41426</v>
      </c>
      <c r="M105" s="880">
        <v>41518</v>
      </c>
      <c r="N105" s="880" t="s">
        <v>56</v>
      </c>
      <c r="O105" s="481" t="s">
        <v>58</v>
      </c>
    </row>
    <row r="106" spans="1:15" s="9" customFormat="1">
      <c r="A106" s="481">
        <v>80</v>
      </c>
      <c r="B106" s="879" t="s">
        <v>53</v>
      </c>
      <c r="C106" s="346">
        <v>1816000</v>
      </c>
      <c r="D106" s="894" t="s">
        <v>1925</v>
      </c>
      <c r="E106" s="892" t="s">
        <v>786</v>
      </c>
      <c r="F106" s="887">
        <v>796</v>
      </c>
      <c r="G106" s="888" t="s">
        <v>37</v>
      </c>
      <c r="H106" s="892">
        <v>3</v>
      </c>
      <c r="I106" s="887"/>
      <c r="J106" s="481"/>
      <c r="K106" s="923">
        <v>1439.61</v>
      </c>
      <c r="L106" s="880">
        <v>41426</v>
      </c>
      <c r="M106" s="880">
        <v>41518</v>
      </c>
      <c r="N106" s="880" t="s">
        <v>56</v>
      </c>
      <c r="O106" s="481" t="s">
        <v>58</v>
      </c>
    </row>
    <row r="107" spans="1:15" s="9" customFormat="1">
      <c r="A107" s="481">
        <v>81</v>
      </c>
      <c r="B107" s="879" t="s">
        <v>53</v>
      </c>
      <c r="C107" s="346">
        <v>1816000</v>
      </c>
      <c r="D107" s="894" t="s">
        <v>1926</v>
      </c>
      <c r="E107" s="892" t="s">
        <v>786</v>
      </c>
      <c r="F107" s="887">
        <v>839</v>
      </c>
      <c r="G107" s="888" t="s">
        <v>460</v>
      </c>
      <c r="H107" s="892">
        <v>5</v>
      </c>
      <c r="I107" s="887"/>
      <c r="J107" s="481"/>
      <c r="K107" s="923">
        <v>1950</v>
      </c>
      <c r="L107" s="880">
        <v>41426</v>
      </c>
      <c r="M107" s="880">
        <v>41518</v>
      </c>
      <c r="N107" s="880" t="s">
        <v>56</v>
      </c>
      <c r="O107" s="481" t="s">
        <v>58</v>
      </c>
    </row>
    <row r="108" spans="1:15" s="9" customFormat="1">
      <c r="A108" s="481">
        <v>82</v>
      </c>
      <c r="B108" s="879" t="s">
        <v>53</v>
      </c>
      <c r="C108" s="346">
        <v>1816000</v>
      </c>
      <c r="D108" s="894" t="s">
        <v>1927</v>
      </c>
      <c r="E108" s="892" t="s">
        <v>786</v>
      </c>
      <c r="F108" s="887">
        <v>715</v>
      </c>
      <c r="G108" s="888" t="s">
        <v>1928</v>
      </c>
      <c r="H108" s="892">
        <v>10</v>
      </c>
      <c r="I108" s="887"/>
      <c r="J108" s="481"/>
      <c r="K108" s="923">
        <v>16860</v>
      </c>
      <c r="L108" s="880">
        <v>41426</v>
      </c>
      <c r="M108" s="880">
        <v>41518</v>
      </c>
      <c r="N108" s="880" t="s">
        <v>56</v>
      </c>
      <c r="O108" s="481" t="s">
        <v>58</v>
      </c>
    </row>
    <row r="109" spans="1:15" s="9" customFormat="1">
      <c r="A109" s="481">
        <v>83</v>
      </c>
      <c r="B109" s="879" t="s">
        <v>53</v>
      </c>
      <c r="C109" s="346">
        <v>1816000</v>
      </c>
      <c r="D109" s="894" t="s">
        <v>1929</v>
      </c>
      <c r="E109" s="892" t="s">
        <v>786</v>
      </c>
      <c r="F109" s="887">
        <v>715</v>
      </c>
      <c r="G109" s="888" t="s">
        <v>1753</v>
      </c>
      <c r="H109" s="892">
        <v>72</v>
      </c>
      <c r="I109" s="887"/>
      <c r="J109" s="481"/>
      <c r="K109" s="923">
        <v>58608</v>
      </c>
      <c r="L109" s="880">
        <v>41426</v>
      </c>
      <c r="M109" s="880">
        <v>41518</v>
      </c>
      <c r="N109" s="880" t="s">
        <v>56</v>
      </c>
      <c r="O109" s="481" t="s">
        <v>58</v>
      </c>
    </row>
    <row r="110" spans="1:15" s="9" customFormat="1">
      <c r="A110" s="481">
        <v>84</v>
      </c>
      <c r="B110" s="879" t="s">
        <v>53</v>
      </c>
      <c r="C110" s="346">
        <v>1816000</v>
      </c>
      <c r="D110" s="894" t="s">
        <v>1930</v>
      </c>
      <c r="E110" s="591" t="s">
        <v>786</v>
      </c>
      <c r="F110" s="887">
        <v>715</v>
      </c>
      <c r="G110" s="888" t="s">
        <v>1753</v>
      </c>
      <c r="H110" s="892">
        <v>10</v>
      </c>
      <c r="I110" s="887"/>
      <c r="J110" s="481"/>
      <c r="K110" s="923">
        <v>28270</v>
      </c>
      <c r="L110" s="880">
        <v>41426</v>
      </c>
      <c r="M110" s="880">
        <v>41518</v>
      </c>
      <c r="N110" s="880" t="s">
        <v>56</v>
      </c>
      <c r="O110" s="481" t="s">
        <v>58</v>
      </c>
    </row>
    <row r="111" spans="1:15" s="9" customFormat="1" ht="25.5">
      <c r="A111" s="481">
        <v>85</v>
      </c>
      <c r="B111" s="879" t="s">
        <v>53</v>
      </c>
      <c r="C111" s="346">
        <v>1816000</v>
      </c>
      <c r="D111" s="894" t="s">
        <v>1931</v>
      </c>
      <c r="E111" s="892" t="s">
        <v>786</v>
      </c>
      <c r="F111" s="887">
        <v>796</v>
      </c>
      <c r="G111" s="888" t="s">
        <v>37</v>
      </c>
      <c r="H111" s="892">
        <v>2</v>
      </c>
      <c r="I111" s="887"/>
      <c r="J111" s="481"/>
      <c r="K111" s="923">
        <v>1075.26</v>
      </c>
      <c r="L111" s="880">
        <v>41426</v>
      </c>
      <c r="M111" s="880">
        <v>41518</v>
      </c>
      <c r="N111" s="880" t="s">
        <v>56</v>
      </c>
      <c r="O111" s="481" t="s">
        <v>58</v>
      </c>
    </row>
    <row r="112" spans="1:15" s="9" customFormat="1">
      <c r="A112" s="481">
        <v>86</v>
      </c>
      <c r="B112" s="879" t="s">
        <v>53</v>
      </c>
      <c r="C112" s="346">
        <v>1816000</v>
      </c>
      <c r="D112" s="894" t="s">
        <v>1932</v>
      </c>
      <c r="E112" s="892" t="s">
        <v>786</v>
      </c>
      <c r="F112" s="887">
        <v>715</v>
      </c>
      <c r="G112" s="888" t="s">
        <v>1928</v>
      </c>
      <c r="H112" s="892">
        <v>45</v>
      </c>
      <c r="I112" s="887"/>
      <c r="J112" s="481"/>
      <c r="K112" s="923">
        <v>33992.57</v>
      </c>
      <c r="L112" s="880">
        <v>41426</v>
      </c>
      <c r="M112" s="880">
        <v>41518</v>
      </c>
      <c r="N112" s="880" t="s">
        <v>56</v>
      </c>
      <c r="O112" s="481" t="s">
        <v>58</v>
      </c>
    </row>
    <row r="113" spans="1:16" s="9" customFormat="1">
      <c r="A113" s="481">
        <v>87</v>
      </c>
      <c r="B113" s="879" t="s">
        <v>53</v>
      </c>
      <c r="C113" s="346">
        <v>1816000</v>
      </c>
      <c r="D113" s="894" t="s">
        <v>1933</v>
      </c>
      <c r="E113" s="892" t="s">
        <v>786</v>
      </c>
      <c r="F113" s="887">
        <v>715</v>
      </c>
      <c r="G113" s="888" t="s">
        <v>1928</v>
      </c>
      <c r="H113" s="892">
        <v>18</v>
      </c>
      <c r="I113" s="887"/>
      <c r="J113" s="481"/>
      <c r="K113" s="923">
        <v>9212.02</v>
      </c>
      <c r="L113" s="880">
        <v>41426</v>
      </c>
      <c r="M113" s="880">
        <v>41518</v>
      </c>
      <c r="N113" s="880" t="s">
        <v>56</v>
      </c>
      <c r="O113" s="481" t="s">
        <v>58</v>
      </c>
    </row>
    <row r="114" spans="1:16" s="9" customFormat="1">
      <c r="A114" s="481">
        <v>88</v>
      </c>
      <c r="B114" s="879" t="s">
        <v>53</v>
      </c>
      <c r="C114" s="346">
        <v>1816000</v>
      </c>
      <c r="D114" s="894" t="s">
        <v>1934</v>
      </c>
      <c r="E114" s="892" t="s">
        <v>786</v>
      </c>
      <c r="F114" s="887">
        <v>715</v>
      </c>
      <c r="G114" s="888" t="s">
        <v>1928</v>
      </c>
      <c r="H114" s="892">
        <v>4</v>
      </c>
      <c r="I114" s="887"/>
      <c r="J114" s="481"/>
      <c r="K114" s="923">
        <v>2522.7199999999998</v>
      </c>
      <c r="L114" s="880">
        <v>41426</v>
      </c>
      <c r="M114" s="880">
        <v>41518</v>
      </c>
      <c r="N114" s="880" t="s">
        <v>56</v>
      </c>
      <c r="O114" s="481" t="s">
        <v>58</v>
      </c>
    </row>
    <row r="115" spans="1:16" s="9" customFormat="1" ht="25.5">
      <c r="A115" s="481">
        <v>89</v>
      </c>
      <c r="B115" s="879" t="s">
        <v>53</v>
      </c>
      <c r="C115" s="346">
        <v>1816000</v>
      </c>
      <c r="D115" s="894" t="s">
        <v>1935</v>
      </c>
      <c r="E115" s="892" t="s">
        <v>786</v>
      </c>
      <c r="F115" s="887">
        <v>715</v>
      </c>
      <c r="G115" s="888" t="s">
        <v>1753</v>
      </c>
      <c r="H115" s="892">
        <v>22</v>
      </c>
      <c r="I115" s="887"/>
      <c r="J115" s="481"/>
      <c r="K115" s="923">
        <v>1838.5</v>
      </c>
      <c r="L115" s="880">
        <v>41426</v>
      </c>
      <c r="M115" s="880">
        <v>41518</v>
      </c>
      <c r="N115" s="880" t="s">
        <v>56</v>
      </c>
      <c r="O115" s="481" t="s">
        <v>58</v>
      </c>
    </row>
    <row r="116" spans="1:16" s="9" customFormat="1">
      <c r="A116" s="481">
        <v>90</v>
      </c>
      <c r="B116" s="879" t="s">
        <v>53</v>
      </c>
      <c r="C116" s="346">
        <v>1816000</v>
      </c>
      <c r="D116" s="894" t="s">
        <v>1936</v>
      </c>
      <c r="E116" s="892" t="s">
        <v>786</v>
      </c>
      <c r="F116" s="887">
        <v>715</v>
      </c>
      <c r="G116" s="888" t="s">
        <v>1753</v>
      </c>
      <c r="H116" s="892">
        <v>80</v>
      </c>
      <c r="I116" s="887"/>
      <c r="J116" s="481"/>
      <c r="K116" s="923">
        <v>4300.8</v>
      </c>
      <c r="L116" s="880">
        <v>41426</v>
      </c>
      <c r="M116" s="880">
        <v>41518</v>
      </c>
      <c r="N116" s="880" t="s">
        <v>56</v>
      </c>
      <c r="O116" s="481" t="s">
        <v>58</v>
      </c>
    </row>
    <row r="117" spans="1:16" s="9" customFormat="1">
      <c r="A117" s="481">
        <v>91</v>
      </c>
      <c r="B117" s="879" t="s">
        <v>53</v>
      </c>
      <c r="C117" s="346">
        <v>1816000</v>
      </c>
      <c r="D117" s="894" t="s">
        <v>1937</v>
      </c>
      <c r="E117" s="892" t="s">
        <v>786</v>
      </c>
      <c r="F117" s="887">
        <v>715</v>
      </c>
      <c r="G117" s="888" t="s">
        <v>1753</v>
      </c>
      <c r="H117" s="892">
        <v>860</v>
      </c>
      <c r="I117" s="887"/>
      <c r="J117" s="481"/>
      <c r="K117" s="923">
        <v>6183.4</v>
      </c>
      <c r="L117" s="880">
        <v>41426</v>
      </c>
      <c r="M117" s="880">
        <v>41518</v>
      </c>
      <c r="N117" s="880" t="s">
        <v>56</v>
      </c>
      <c r="O117" s="481" t="s">
        <v>58</v>
      </c>
    </row>
    <row r="118" spans="1:16" s="9" customFormat="1" ht="25.5">
      <c r="A118" s="481">
        <v>92</v>
      </c>
      <c r="B118" s="879" t="s">
        <v>53</v>
      </c>
      <c r="C118" s="346">
        <v>1816000</v>
      </c>
      <c r="D118" s="894" t="s">
        <v>1938</v>
      </c>
      <c r="E118" s="892" t="s">
        <v>786</v>
      </c>
      <c r="F118" s="887">
        <v>715</v>
      </c>
      <c r="G118" s="888" t="s">
        <v>1753</v>
      </c>
      <c r="H118" s="892">
        <v>48</v>
      </c>
      <c r="I118" s="887"/>
      <c r="J118" s="481"/>
      <c r="K118" s="923">
        <v>6255.53</v>
      </c>
      <c r="L118" s="880">
        <v>41426</v>
      </c>
      <c r="M118" s="880">
        <v>41518</v>
      </c>
      <c r="N118" s="880" t="s">
        <v>56</v>
      </c>
      <c r="O118" s="481" t="s">
        <v>58</v>
      </c>
    </row>
    <row r="119" spans="1:16" s="9" customFormat="1" ht="38.25">
      <c r="A119" s="481">
        <v>93</v>
      </c>
      <c r="B119" s="879" t="s">
        <v>53</v>
      </c>
      <c r="C119" s="812">
        <v>3020000</v>
      </c>
      <c r="D119" s="896" t="s">
        <v>1939</v>
      </c>
      <c r="E119" s="481" t="s">
        <v>1890</v>
      </c>
      <c r="F119" s="887">
        <v>796</v>
      </c>
      <c r="G119" s="888" t="s">
        <v>46</v>
      </c>
      <c r="H119" s="889">
        <v>12</v>
      </c>
      <c r="I119" s="887"/>
      <c r="J119" s="481"/>
      <c r="K119" s="923">
        <v>3600</v>
      </c>
      <c r="L119" s="880">
        <v>41426</v>
      </c>
      <c r="M119" s="880" t="s">
        <v>1940</v>
      </c>
      <c r="N119" s="880" t="s">
        <v>56</v>
      </c>
      <c r="O119" s="481" t="s">
        <v>58</v>
      </c>
    </row>
    <row r="120" spans="1:16" s="9" customFormat="1">
      <c r="A120" s="481">
        <v>94</v>
      </c>
      <c r="B120" s="879" t="s">
        <v>53</v>
      </c>
      <c r="C120" s="268">
        <v>9010020</v>
      </c>
      <c r="D120" s="483" t="s">
        <v>1941</v>
      </c>
      <c r="E120" s="481" t="s">
        <v>1848</v>
      </c>
      <c r="F120" s="887">
        <v>796</v>
      </c>
      <c r="G120" s="897" t="s">
        <v>37</v>
      </c>
      <c r="H120" s="481">
        <v>1</v>
      </c>
      <c r="I120" s="898"/>
      <c r="J120" s="899"/>
      <c r="K120" s="923">
        <v>9750</v>
      </c>
      <c r="L120" s="880">
        <v>41426</v>
      </c>
      <c r="M120" s="481" t="s">
        <v>1942</v>
      </c>
      <c r="N120" s="880" t="s">
        <v>471</v>
      </c>
      <c r="O120" s="880" t="s">
        <v>59</v>
      </c>
      <c r="P120" s="881"/>
    </row>
    <row r="121" spans="1:16" s="9" customFormat="1">
      <c r="A121" s="481">
        <v>95</v>
      </c>
      <c r="B121" s="879" t="s">
        <v>53</v>
      </c>
      <c r="C121" s="268">
        <v>7424040</v>
      </c>
      <c r="D121" s="483" t="s">
        <v>1943</v>
      </c>
      <c r="E121" s="481" t="s">
        <v>1848</v>
      </c>
      <c r="F121" s="887">
        <v>796</v>
      </c>
      <c r="G121" s="897" t="s">
        <v>37</v>
      </c>
      <c r="H121" s="481">
        <v>1</v>
      </c>
      <c r="I121" s="898"/>
      <c r="J121" s="899"/>
      <c r="K121" s="923">
        <v>108750</v>
      </c>
      <c r="L121" s="880">
        <v>41426</v>
      </c>
      <c r="M121" s="481" t="s">
        <v>1942</v>
      </c>
      <c r="N121" s="880" t="s">
        <v>471</v>
      </c>
      <c r="O121" s="880" t="s">
        <v>59</v>
      </c>
      <c r="P121" s="881"/>
    </row>
    <row r="122" spans="1:16" s="9" customFormat="1">
      <c r="A122" s="481">
        <v>96</v>
      </c>
      <c r="B122" s="879" t="s">
        <v>53</v>
      </c>
      <c r="C122" s="346">
        <v>6020000</v>
      </c>
      <c r="D122" s="483" t="s">
        <v>1944</v>
      </c>
      <c r="E122" s="481" t="s">
        <v>1848</v>
      </c>
      <c r="F122" s="887">
        <v>961</v>
      </c>
      <c r="G122" s="897" t="s">
        <v>1854</v>
      </c>
      <c r="H122" s="481">
        <v>250</v>
      </c>
      <c r="I122" s="898"/>
      <c r="J122" s="899"/>
      <c r="K122" s="923">
        <v>250000</v>
      </c>
      <c r="L122" s="880">
        <v>41456</v>
      </c>
      <c r="M122" s="481" t="s">
        <v>1942</v>
      </c>
      <c r="N122" s="880" t="s">
        <v>56</v>
      </c>
      <c r="O122" s="880" t="s">
        <v>58</v>
      </c>
      <c r="P122" s="881"/>
    </row>
    <row r="123" spans="1:16" s="9" customFormat="1">
      <c r="A123" s="481">
        <v>97</v>
      </c>
      <c r="B123" s="879" t="s">
        <v>53</v>
      </c>
      <c r="C123" s="480">
        <v>8040020</v>
      </c>
      <c r="D123" s="483" t="s">
        <v>801</v>
      </c>
      <c r="E123" s="481" t="s">
        <v>1848</v>
      </c>
      <c r="F123" s="887">
        <v>792</v>
      </c>
      <c r="G123" s="897" t="s">
        <v>291</v>
      </c>
      <c r="H123" s="481">
        <v>2</v>
      </c>
      <c r="I123" s="898"/>
      <c r="J123" s="899"/>
      <c r="K123" s="923">
        <v>4000</v>
      </c>
      <c r="L123" s="880">
        <v>41456</v>
      </c>
      <c r="M123" s="880">
        <v>41518</v>
      </c>
      <c r="N123" s="880" t="s">
        <v>56</v>
      </c>
      <c r="O123" s="481" t="s">
        <v>58</v>
      </c>
      <c r="P123" s="881"/>
    </row>
    <row r="124" spans="1:16" s="9" customFormat="1">
      <c r="A124" s="481">
        <v>98</v>
      </c>
      <c r="B124" s="879" t="s">
        <v>53</v>
      </c>
      <c r="C124" s="268">
        <v>3190000</v>
      </c>
      <c r="D124" s="483" t="s">
        <v>1945</v>
      </c>
      <c r="E124" s="892" t="s">
        <v>786</v>
      </c>
      <c r="F124" s="887">
        <v>796</v>
      </c>
      <c r="G124" s="888" t="s">
        <v>37</v>
      </c>
      <c r="H124" s="481">
        <v>7</v>
      </c>
      <c r="I124" s="898"/>
      <c r="J124" s="899"/>
      <c r="K124" s="923">
        <v>179000</v>
      </c>
      <c r="L124" s="880">
        <v>41456</v>
      </c>
      <c r="M124" s="880">
        <v>41518</v>
      </c>
      <c r="N124" s="880" t="s">
        <v>56</v>
      </c>
      <c r="O124" s="880" t="s">
        <v>58</v>
      </c>
      <c r="P124" s="881"/>
    </row>
    <row r="125" spans="1:16" s="9" customFormat="1">
      <c r="A125" s="481">
        <v>99</v>
      </c>
      <c r="B125" s="879" t="s">
        <v>53</v>
      </c>
      <c r="C125" s="346">
        <v>6310000</v>
      </c>
      <c r="D125" s="483" t="s">
        <v>1946</v>
      </c>
      <c r="E125" s="481" t="s">
        <v>1890</v>
      </c>
      <c r="F125" s="887">
        <v>796</v>
      </c>
      <c r="G125" s="888" t="s">
        <v>37</v>
      </c>
      <c r="H125" s="481">
        <v>1</v>
      </c>
      <c r="I125" s="898"/>
      <c r="J125" s="899"/>
      <c r="K125" s="923">
        <v>7000</v>
      </c>
      <c r="L125" s="880">
        <v>41456</v>
      </c>
      <c r="M125" s="880">
        <v>41456</v>
      </c>
      <c r="N125" s="880" t="s">
        <v>56</v>
      </c>
      <c r="O125" s="880" t="s">
        <v>58</v>
      </c>
      <c r="P125" s="881"/>
    </row>
    <row r="126" spans="1:16" s="9" customFormat="1">
      <c r="A126" s="481">
        <v>100</v>
      </c>
      <c r="B126" s="879" t="s">
        <v>53</v>
      </c>
      <c r="C126" s="346">
        <v>5230000</v>
      </c>
      <c r="D126" s="483" t="s">
        <v>1947</v>
      </c>
      <c r="E126" s="892" t="s">
        <v>786</v>
      </c>
      <c r="F126" s="887">
        <v>112</v>
      </c>
      <c r="G126" s="897" t="s">
        <v>622</v>
      </c>
      <c r="H126" s="481">
        <v>40</v>
      </c>
      <c r="I126" s="898"/>
      <c r="J126" s="899"/>
      <c r="K126" s="923">
        <v>9000</v>
      </c>
      <c r="L126" s="880">
        <v>41456</v>
      </c>
      <c r="M126" s="880">
        <v>41518</v>
      </c>
      <c r="N126" s="880" t="s">
        <v>56</v>
      </c>
      <c r="O126" s="880" t="s">
        <v>59</v>
      </c>
      <c r="P126" s="881"/>
    </row>
    <row r="127" spans="1:16" s="9" customFormat="1">
      <c r="A127" s="481">
        <v>101</v>
      </c>
      <c r="B127" s="879" t="s">
        <v>53</v>
      </c>
      <c r="C127" s="480">
        <v>3190000</v>
      </c>
      <c r="D127" s="483" t="s">
        <v>1948</v>
      </c>
      <c r="E127" s="892" t="s">
        <v>786</v>
      </c>
      <c r="F127" s="887">
        <v>839</v>
      </c>
      <c r="G127" s="897" t="s">
        <v>460</v>
      </c>
      <c r="H127" s="481">
        <v>4</v>
      </c>
      <c r="I127" s="898"/>
      <c r="J127" s="899"/>
      <c r="K127" s="923">
        <v>674304.75</v>
      </c>
      <c r="L127" s="880">
        <v>41456</v>
      </c>
      <c r="M127" s="880">
        <v>41518</v>
      </c>
      <c r="N127" s="880" t="s">
        <v>56</v>
      </c>
      <c r="O127" s="481" t="s">
        <v>58</v>
      </c>
      <c r="P127" s="881"/>
    </row>
    <row r="128" spans="1:16" s="620" customFormat="1">
      <c r="A128" s="1073" t="s">
        <v>1949</v>
      </c>
      <c r="B128" s="1074"/>
      <c r="C128" s="1074"/>
      <c r="D128" s="1074"/>
      <c r="E128" s="1074"/>
      <c r="F128" s="1074"/>
      <c r="G128" s="1074"/>
      <c r="H128" s="1074"/>
      <c r="I128" s="1074"/>
      <c r="J128" s="1074"/>
      <c r="K128" s="1074"/>
      <c r="L128" s="1074"/>
      <c r="M128" s="1074"/>
      <c r="N128" s="1074"/>
      <c r="O128" s="1075"/>
    </row>
    <row r="129" spans="1:16" s="620" customFormat="1" ht="15">
      <c r="A129" s="1011" t="s">
        <v>34</v>
      </c>
      <c r="B129" s="1012"/>
      <c r="C129" s="1012"/>
      <c r="D129" s="1012"/>
      <c r="E129" s="1012"/>
      <c r="F129" s="1012"/>
      <c r="G129" s="1012"/>
      <c r="H129" s="1012"/>
      <c r="I129" s="1012"/>
      <c r="J129" s="1012"/>
      <c r="K129" s="1012"/>
      <c r="L129" s="1012"/>
      <c r="M129" s="1012"/>
      <c r="N129" s="1012"/>
      <c r="O129" s="1012"/>
    </row>
    <row r="130" spans="1:16" s="157" customFormat="1">
      <c r="A130" s="481">
        <v>102</v>
      </c>
      <c r="B130" s="879" t="s">
        <v>53</v>
      </c>
      <c r="C130" s="268">
        <v>2716000</v>
      </c>
      <c r="D130" s="900" t="s">
        <v>1950</v>
      </c>
      <c r="E130" s="591" t="s">
        <v>786</v>
      </c>
      <c r="F130" s="901">
        <v>166</v>
      </c>
      <c r="G130" s="485" t="s">
        <v>41</v>
      </c>
      <c r="H130" s="902">
        <v>300</v>
      </c>
      <c r="I130" s="485"/>
      <c r="J130" s="903"/>
      <c r="K130" s="904">
        <v>12000</v>
      </c>
      <c r="L130" s="880">
        <v>41487</v>
      </c>
      <c r="M130" s="880">
        <v>41548</v>
      </c>
      <c r="N130" s="481" t="s">
        <v>833</v>
      </c>
      <c r="O130" s="481" t="s">
        <v>58</v>
      </c>
    </row>
    <row r="131" spans="1:16" s="157" customFormat="1">
      <c r="A131" s="481">
        <v>103</v>
      </c>
      <c r="B131" s="879" t="s">
        <v>53</v>
      </c>
      <c r="C131" s="812">
        <v>3131010</v>
      </c>
      <c r="D131" s="900" t="s">
        <v>1951</v>
      </c>
      <c r="E131" s="591" t="s">
        <v>786</v>
      </c>
      <c r="F131" s="905" t="s">
        <v>1253</v>
      </c>
      <c r="G131" s="485" t="s">
        <v>1838</v>
      </c>
      <c r="H131" s="902">
        <v>1500</v>
      </c>
      <c r="I131" s="485"/>
      <c r="J131" s="903"/>
      <c r="K131" s="507">
        <v>37000</v>
      </c>
      <c r="L131" s="901" t="s">
        <v>1952</v>
      </c>
      <c r="M131" s="880">
        <v>41609</v>
      </c>
      <c r="N131" s="481" t="s">
        <v>833</v>
      </c>
      <c r="O131" s="481" t="s">
        <v>58</v>
      </c>
    </row>
    <row r="132" spans="1:16" s="157" customFormat="1" ht="25.5">
      <c r="A132" s="481">
        <v>104</v>
      </c>
      <c r="B132" s="879" t="s">
        <v>53</v>
      </c>
      <c r="C132" s="268">
        <v>2716000</v>
      </c>
      <c r="D132" s="900" t="s">
        <v>1953</v>
      </c>
      <c r="E132" s="591" t="s">
        <v>786</v>
      </c>
      <c r="F132" s="901">
        <v>166</v>
      </c>
      <c r="G132" s="485" t="s">
        <v>41</v>
      </c>
      <c r="H132" s="902">
        <v>145</v>
      </c>
      <c r="I132" s="485"/>
      <c r="J132" s="903"/>
      <c r="K132" s="904">
        <v>4820</v>
      </c>
      <c r="L132" s="901" t="s">
        <v>1952</v>
      </c>
      <c r="M132" s="880">
        <v>41609</v>
      </c>
      <c r="N132" s="481" t="s">
        <v>833</v>
      </c>
      <c r="O132" s="481" t="s">
        <v>58</v>
      </c>
    </row>
    <row r="133" spans="1:16" s="157" customFormat="1" ht="25.5">
      <c r="A133" s="481">
        <v>105</v>
      </c>
      <c r="B133" s="879" t="s">
        <v>53</v>
      </c>
      <c r="C133" s="268">
        <v>2716000</v>
      </c>
      <c r="D133" s="900" t="s">
        <v>1954</v>
      </c>
      <c r="E133" s="591" t="s">
        <v>786</v>
      </c>
      <c r="F133" s="901">
        <v>166</v>
      </c>
      <c r="G133" s="485" t="s">
        <v>41</v>
      </c>
      <c r="H133" s="902">
        <v>48</v>
      </c>
      <c r="I133" s="485"/>
      <c r="J133" s="903"/>
      <c r="K133" s="904">
        <v>1480</v>
      </c>
      <c r="L133" s="901" t="s">
        <v>1952</v>
      </c>
      <c r="M133" s="880">
        <v>41609</v>
      </c>
      <c r="N133" s="481" t="s">
        <v>833</v>
      </c>
      <c r="O133" s="481" t="s">
        <v>58</v>
      </c>
    </row>
    <row r="134" spans="1:16" s="157" customFormat="1">
      <c r="A134" s="481">
        <v>106</v>
      </c>
      <c r="B134" s="879" t="s">
        <v>53</v>
      </c>
      <c r="C134" s="268">
        <v>3190000</v>
      </c>
      <c r="D134" s="900" t="s">
        <v>1955</v>
      </c>
      <c r="E134" s="591" t="s">
        <v>786</v>
      </c>
      <c r="F134" s="887">
        <v>796</v>
      </c>
      <c r="G134" s="485" t="s">
        <v>37</v>
      </c>
      <c r="H134" s="902">
        <v>21</v>
      </c>
      <c r="I134" s="485"/>
      <c r="J134" s="903"/>
      <c r="K134" s="904">
        <v>23200</v>
      </c>
      <c r="L134" s="901" t="s">
        <v>1956</v>
      </c>
      <c r="M134" s="901" t="s">
        <v>1957</v>
      </c>
      <c r="N134" s="481" t="s">
        <v>833</v>
      </c>
      <c r="O134" s="481" t="s">
        <v>58</v>
      </c>
    </row>
    <row r="135" spans="1:16" s="9" customFormat="1" ht="45">
      <c r="A135" s="481">
        <v>107</v>
      </c>
      <c r="B135" s="879" t="s">
        <v>53</v>
      </c>
      <c r="C135" s="812">
        <v>3020000</v>
      </c>
      <c r="D135" s="906" t="s">
        <v>1958</v>
      </c>
      <c r="E135" s="591" t="s">
        <v>786</v>
      </c>
      <c r="F135" s="887">
        <v>796</v>
      </c>
      <c r="G135" s="888" t="s">
        <v>37</v>
      </c>
      <c r="H135" s="889">
        <v>12</v>
      </c>
      <c r="I135" s="887"/>
      <c r="J135" s="481"/>
      <c r="K135" s="481">
        <v>3600</v>
      </c>
      <c r="L135" s="901" t="s">
        <v>1956</v>
      </c>
      <c r="M135" s="880" t="s">
        <v>1959</v>
      </c>
      <c r="N135" s="481" t="s">
        <v>56</v>
      </c>
      <c r="O135" s="481" t="s">
        <v>58</v>
      </c>
    </row>
    <row r="136" spans="1:16" s="9" customFormat="1">
      <c r="A136" s="481">
        <v>108</v>
      </c>
      <c r="B136" s="879" t="s">
        <v>53</v>
      </c>
      <c r="C136" s="268">
        <v>9010020</v>
      </c>
      <c r="D136" s="483" t="s">
        <v>1960</v>
      </c>
      <c r="E136" s="481" t="s">
        <v>1848</v>
      </c>
      <c r="F136" s="887">
        <v>796</v>
      </c>
      <c r="G136" s="897" t="s">
        <v>37</v>
      </c>
      <c r="H136" s="481">
        <v>1</v>
      </c>
      <c r="I136" s="898"/>
      <c r="J136" s="899"/>
      <c r="K136" s="887">
        <v>9750</v>
      </c>
      <c r="L136" s="880">
        <v>41275</v>
      </c>
      <c r="M136" s="481" t="s">
        <v>1959</v>
      </c>
      <c r="N136" s="880" t="s">
        <v>471</v>
      </c>
      <c r="O136" s="880" t="s">
        <v>59</v>
      </c>
      <c r="P136" s="881"/>
    </row>
    <row r="137" spans="1:16" s="9" customFormat="1">
      <c r="A137" s="481">
        <v>109</v>
      </c>
      <c r="B137" s="879" t="s">
        <v>53</v>
      </c>
      <c r="C137" s="268">
        <v>7424040</v>
      </c>
      <c r="D137" s="483" t="s">
        <v>1961</v>
      </c>
      <c r="E137" s="481" t="s">
        <v>1848</v>
      </c>
      <c r="F137" s="887">
        <v>796</v>
      </c>
      <c r="G137" s="897" t="s">
        <v>37</v>
      </c>
      <c r="H137" s="481">
        <v>1</v>
      </c>
      <c r="I137" s="898"/>
      <c r="J137" s="899"/>
      <c r="K137" s="887">
        <v>111600</v>
      </c>
      <c r="L137" s="880">
        <v>41275</v>
      </c>
      <c r="M137" s="481" t="s">
        <v>1959</v>
      </c>
      <c r="N137" s="880" t="s">
        <v>471</v>
      </c>
      <c r="O137" s="880" t="s">
        <v>59</v>
      </c>
      <c r="P137" s="881"/>
    </row>
    <row r="138" spans="1:16" s="9" customFormat="1">
      <c r="A138" s="481">
        <v>110</v>
      </c>
      <c r="B138" s="879" t="s">
        <v>53</v>
      </c>
      <c r="C138" s="480">
        <v>8040020</v>
      </c>
      <c r="D138" s="483" t="s">
        <v>1962</v>
      </c>
      <c r="E138" s="481" t="s">
        <v>1848</v>
      </c>
      <c r="F138" s="887">
        <v>792</v>
      </c>
      <c r="G138" s="897" t="s">
        <v>291</v>
      </c>
      <c r="H138" s="481">
        <v>35</v>
      </c>
      <c r="I138" s="898"/>
      <c r="J138" s="899"/>
      <c r="K138" s="883">
        <v>86900</v>
      </c>
      <c r="L138" s="880">
        <v>41487</v>
      </c>
      <c r="M138" s="481" t="s">
        <v>1959</v>
      </c>
      <c r="N138" s="880" t="s">
        <v>56</v>
      </c>
      <c r="O138" s="481" t="s">
        <v>58</v>
      </c>
      <c r="P138" s="881"/>
    </row>
    <row r="139" spans="1:16" s="9" customFormat="1">
      <c r="A139" s="481">
        <v>111</v>
      </c>
      <c r="B139" s="879" t="s">
        <v>53</v>
      </c>
      <c r="C139" s="346">
        <v>6020000</v>
      </c>
      <c r="D139" s="483" t="s">
        <v>1963</v>
      </c>
      <c r="E139" s="481" t="s">
        <v>1848</v>
      </c>
      <c r="F139" s="887">
        <v>961</v>
      </c>
      <c r="G139" s="897" t="s">
        <v>1854</v>
      </c>
      <c r="H139" s="481">
        <v>180</v>
      </c>
      <c r="I139" s="898"/>
      <c r="J139" s="899"/>
      <c r="K139" s="887">
        <v>180000</v>
      </c>
      <c r="L139" s="880">
        <v>41275</v>
      </c>
      <c r="M139" s="481" t="s">
        <v>1959</v>
      </c>
      <c r="N139" s="880" t="s">
        <v>56</v>
      </c>
      <c r="O139" s="880" t="s">
        <v>58</v>
      </c>
      <c r="P139" s="881"/>
    </row>
    <row r="140" spans="1:16" s="9" customFormat="1">
      <c r="A140" s="481">
        <v>112</v>
      </c>
      <c r="B140" s="879" t="s">
        <v>53</v>
      </c>
      <c r="C140" s="268">
        <v>8513000</v>
      </c>
      <c r="D140" s="483" t="s">
        <v>1964</v>
      </c>
      <c r="E140" s="481" t="s">
        <v>1848</v>
      </c>
      <c r="F140" s="887">
        <v>792</v>
      </c>
      <c r="G140" s="897" t="s">
        <v>291</v>
      </c>
      <c r="H140" s="481">
        <v>60</v>
      </c>
      <c r="I140" s="898"/>
      <c r="J140" s="899"/>
      <c r="K140" s="887">
        <v>120000</v>
      </c>
      <c r="L140" s="880">
        <v>41548</v>
      </c>
      <c r="M140" s="880" t="s">
        <v>1965</v>
      </c>
      <c r="N140" s="880" t="s">
        <v>56</v>
      </c>
      <c r="O140" s="880" t="s">
        <v>58</v>
      </c>
      <c r="P140" s="881"/>
    </row>
    <row r="141" spans="1:16" s="9" customFormat="1" ht="25.5">
      <c r="A141" s="481">
        <v>113</v>
      </c>
      <c r="B141" s="879" t="s">
        <v>53</v>
      </c>
      <c r="C141" s="346">
        <v>2320831</v>
      </c>
      <c r="D141" s="483" t="s">
        <v>1899</v>
      </c>
      <c r="E141" s="481" t="s">
        <v>1848</v>
      </c>
      <c r="F141" s="887">
        <v>796</v>
      </c>
      <c r="G141" s="897" t="s">
        <v>37</v>
      </c>
      <c r="H141" s="481">
        <v>6</v>
      </c>
      <c r="I141" s="898"/>
      <c r="J141" s="899"/>
      <c r="K141" s="887">
        <v>51690</v>
      </c>
      <c r="L141" s="880">
        <v>41548</v>
      </c>
      <c r="M141" s="880">
        <v>41579</v>
      </c>
      <c r="N141" s="880" t="s">
        <v>833</v>
      </c>
      <c r="O141" s="880" t="s">
        <v>58</v>
      </c>
      <c r="P141" s="881"/>
    </row>
    <row r="142" spans="1:16">
      <c r="A142" s="1073" t="s">
        <v>1970</v>
      </c>
      <c r="B142" s="1077"/>
      <c r="C142" s="1077"/>
      <c r="D142" s="1077"/>
      <c r="E142" s="1077"/>
      <c r="F142" s="1077"/>
      <c r="G142" s="1077"/>
      <c r="H142" s="1077"/>
      <c r="I142" s="1077"/>
      <c r="J142" s="1077"/>
      <c r="K142" s="1077"/>
      <c r="L142" s="1077"/>
      <c r="M142" s="1077"/>
      <c r="N142" s="1077"/>
      <c r="O142" s="1077"/>
    </row>
    <row r="143" spans="1:16">
      <c r="A143" s="1078" t="s">
        <v>1969</v>
      </c>
      <c r="B143" s="1079"/>
      <c r="C143" s="1079"/>
      <c r="D143" s="1079"/>
      <c r="E143" s="1079"/>
      <c r="F143" s="1079"/>
      <c r="G143" s="1079"/>
      <c r="H143" s="1079"/>
      <c r="I143" s="1079"/>
      <c r="J143" s="1079"/>
      <c r="K143" s="1079"/>
      <c r="L143" s="1079"/>
      <c r="M143" s="1079"/>
      <c r="N143" s="1079"/>
      <c r="O143" s="1079"/>
    </row>
    <row r="144" spans="1:16">
      <c r="A144" s="907"/>
      <c r="B144" s="907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</row>
    <row r="145" spans="1:15" s="159" customFormat="1">
      <c r="A145" s="1068" t="s">
        <v>1458</v>
      </c>
      <c r="B145" s="1068"/>
      <c r="C145" s="1068"/>
      <c r="D145" s="908"/>
      <c r="E145" s="909"/>
      <c r="F145" s="1069"/>
      <c r="G145" s="1069"/>
      <c r="H145" s="909"/>
      <c r="I145" s="908"/>
      <c r="J145" s="1070"/>
      <c r="K145" s="1070"/>
      <c r="L145" s="909"/>
      <c r="M145" s="910"/>
      <c r="N145" s="910"/>
      <c r="O145" s="910"/>
    </row>
    <row r="146" spans="1:15" s="159" customFormat="1" ht="11.25">
      <c r="A146" s="911"/>
      <c r="B146" s="1071"/>
      <c r="C146" s="1071"/>
      <c r="D146" s="912" t="s">
        <v>2</v>
      </c>
      <c r="E146" s="913"/>
      <c r="F146" s="1067" t="s">
        <v>0</v>
      </c>
      <c r="G146" s="1067"/>
      <c r="H146" s="913"/>
      <c r="I146" s="912" t="s">
        <v>1</v>
      </c>
      <c r="J146" s="1072"/>
      <c r="K146" s="1072"/>
      <c r="L146" s="913"/>
      <c r="M146" s="910"/>
      <c r="N146" s="910"/>
      <c r="O146" s="910"/>
    </row>
    <row r="147" spans="1:15" s="159" customFormat="1">
      <c r="A147" s="1068" t="s">
        <v>1966</v>
      </c>
      <c r="B147" s="1068"/>
      <c r="C147" s="1068"/>
      <c r="D147" s="908"/>
      <c r="E147" s="909"/>
      <c r="F147" s="1069"/>
      <c r="G147" s="1069"/>
      <c r="H147" s="909"/>
      <c r="I147" s="908"/>
      <c r="J147" s="1070"/>
      <c r="K147" s="1070"/>
      <c r="L147" s="909"/>
      <c r="M147" s="910"/>
      <c r="N147" s="910"/>
      <c r="O147" s="910"/>
    </row>
    <row r="148" spans="1:15" s="159" customFormat="1" ht="11.25">
      <c r="A148" s="911"/>
      <c r="B148" s="1071"/>
      <c r="C148" s="1071"/>
      <c r="D148" s="912" t="s">
        <v>2</v>
      </c>
      <c r="E148" s="913"/>
      <c r="F148" s="1067" t="s">
        <v>0</v>
      </c>
      <c r="G148" s="1067"/>
      <c r="H148" s="913"/>
      <c r="I148" s="912" t="s">
        <v>1</v>
      </c>
      <c r="J148" s="1072"/>
      <c r="K148" s="1072"/>
      <c r="L148" s="913"/>
      <c r="M148" s="910"/>
      <c r="N148" s="910"/>
      <c r="O148" s="910"/>
    </row>
    <row r="149" spans="1:15" s="159" customFormat="1">
      <c r="A149" s="1068" t="s">
        <v>1967</v>
      </c>
      <c r="B149" s="1068"/>
      <c r="C149" s="1068"/>
      <c r="D149" s="908"/>
      <c r="E149" s="909"/>
      <c r="F149" s="1069"/>
      <c r="G149" s="1069"/>
      <c r="H149" s="909"/>
      <c r="I149" s="908"/>
      <c r="J149" s="1070"/>
      <c r="K149" s="1070"/>
      <c r="L149" s="909"/>
      <c r="M149" s="910"/>
      <c r="N149" s="910"/>
      <c r="O149" s="910"/>
    </row>
    <row r="150" spans="1:15" s="159" customFormat="1" ht="11.25">
      <c r="A150" s="911"/>
      <c r="B150" s="1071"/>
      <c r="C150" s="1071"/>
      <c r="D150" s="912" t="s">
        <v>2</v>
      </c>
      <c r="E150" s="913"/>
      <c r="F150" s="1067" t="s">
        <v>0</v>
      </c>
      <c r="G150" s="1067"/>
      <c r="H150" s="913"/>
      <c r="I150" s="912" t="s">
        <v>1</v>
      </c>
      <c r="J150" s="1072"/>
      <c r="K150" s="1072"/>
      <c r="L150" s="913"/>
      <c r="M150" s="910"/>
      <c r="N150" s="910"/>
      <c r="O150" s="910"/>
    </row>
    <row r="151" spans="1:15" s="159" customFormat="1">
      <c r="A151" s="1068" t="s">
        <v>1968</v>
      </c>
      <c r="B151" s="1068"/>
      <c r="C151" s="1068"/>
      <c r="D151" s="908"/>
      <c r="E151" s="909"/>
      <c r="F151" s="1069"/>
      <c r="G151" s="1069"/>
      <c r="H151" s="909"/>
      <c r="I151" s="909"/>
      <c r="J151" s="1070"/>
      <c r="K151" s="1070"/>
      <c r="L151" s="909"/>
      <c r="M151" s="910"/>
      <c r="N151" s="910"/>
      <c r="O151" s="910"/>
    </row>
    <row r="152" spans="1:15">
      <c r="A152" s="121"/>
      <c r="B152" s="121"/>
      <c r="C152" s="121"/>
      <c r="D152" s="912" t="s">
        <v>2</v>
      </c>
      <c r="E152" s="121"/>
      <c r="F152" s="1067" t="s">
        <v>0</v>
      </c>
      <c r="G152" s="1067"/>
      <c r="H152" s="121"/>
      <c r="I152" s="121"/>
      <c r="J152" s="121"/>
      <c r="K152" s="121"/>
      <c r="L152" s="121"/>
      <c r="M152" s="121"/>
      <c r="N152" s="121"/>
      <c r="O152" s="121"/>
    </row>
    <row r="153" spans="1:15">
      <c r="A153" s="121"/>
      <c r="B153" s="121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</row>
    <row r="154" spans="1:15">
      <c r="A154" s="121"/>
      <c r="B154" s="121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</row>
    <row r="155" spans="1:15">
      <c r="A155" s="121"/>
      <c r="B155" s="121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</row>
  </sheetData>
  <mergeCells count="63">
    <mergeCell ref="A10:D10"/>
    <mergeCell ref="E10:O10"/>
    <mergeCell ref="A3:D3"/>
    <mergeCell ref="A4:C4"/>
    <mergeCell ref="E6:L6"/>
    <mergeCell ref="E7:L7"/>
    <mergeCell ref="E8:L8"/>
    <mergeCell ref="A11:D11"/>
    <mergeCell ref="E11:O11"/>
    <mergeCell ref="A12:D12"/>
    <mergeCell ref="E12:O12"/>
    <mergeCell ref="A13:D13"/>
    <mergeCell ref="E13:O13"/>
    <mergeCell ref="A14:D14"/>
    <mergeCell ref="E14:O14"/>
    <mergeCell ref="A15:D15"/>
    <mergeCell ref="E15:O15"/>
    <mergeCell ref="A16:D16"/>
    <mergeCell ref="E16:O16"/>
    <mergeCell ref="A143:O143"/>
    <mergeCell ref="D19:D20"/>
    <mergeCell ref="E19:E20"/>
    <mergeCell ref="F19:G19"/>
    <mergeCell ref="H19:H20"/>
    <mergeCell ref="I19:J19"/>
    <mergeCell ref="K19:K20"/>
    <mergeCell ref="L19:M19"/>
    <mergeCell ref="A18:A20"/>
    <mergeCell ref="B18:B20"/>
    <mergeCell ref="C18:C20"/>
    <mergeCell ref="D18:M18"/>
    <mergeCell ref="N18:N20"/>
    <mergeCell ref="O18:O19"/>
    <mergeCell ref="A22:O22"/>
    <mergeCell ref="A46:O46"/>
    <mergeCell ref="A86:O86"/>
    <mergeCell ref="A128:O128"/>
    <mergeCell ref="A142:O142"/>
    <mergeCell ref="B148:C148"/>
    <mergeCell ref="F148:G148"/>
    <mergeCell ref="J148:K148"/>
    <mergeCell ref="A145:C145"/>
    <mergeCell ref="F145:G145"/>
    <mergeCell ref="J145:K145"/>
    <mergeCell ref="B146:C146"/>
    <mergeCell ref="F146:G146"/>
    <mergeCell ref="J146:K146"/>
    <mergeCell ref="F152:G152"/>
    <mergeCell ref="A47:O47"/>
    <mergeCell ref="A87:O87"/>
    <mergeCell ref="A129:O129"/>
    <mergeCell ref="A151:C151"/>
    <mergeCell ref="F151:G151"/>
    <mergeCell ref="J151:K151"/>
    <mergeCell ref="A149:C149"/>
    <mergeCell ref="F149:G149"/>
    <mergeCell ref="J149:K149"/>
    <mergeCell ref="B150:C150"/>
    <mergeCell ref="F150:G150"/>
    <mergeCell ref="J150:K150"/>
    <mergeCell ref="A147:C147"/>
    <mergeCell ref="F147:G147"/>
    <mergeCell ref="J147:K147"/>
  </mergeCells>
  <hyperlinks>
    <hyperlink ref="E13" r:id="rId1"/>
  </hyperlinks>
  <pageMargins left="0.7" right="0.7" top="0.75" bottom="0.75" header="0.3" footer="0.3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3"/>
  <sheetViews>
    <sheetView topLeftCell="A61" zoomScale="85" zoomScaleNormal="85" workbookViewId="0">
      <selection activeCell="C79" sqref="C79"/>
    </sheetView>
  </sheetViews>
  <sheetFormatPr defaultRowHeight="12.75"/>
  <cols>
    <col min="1" max="1" width="6.42578125" style="5" customWidth="1"/>
    <col min="2" max="2" width="8.5703125" style="5" customWidth="1"/>
    <col min="3" max="3" width="11.5703125" style="5" customWidth="1"/>
    <col min="4" max="4" width="29.42578125" style="5" customWidth="1"/>
    <col min="5" max="5" width="30.85546875" style="5" customWidth="1"/>
    <col min="6" max="6" width="8.7109375" style="5" customWidth="1"/>
    <col min="7" max="7" width="10.7109375" style="5" customWidth="1"/>
    <col min="8" max="8" width="12.85546875" style="513" customWidth="1"/>
    <col min="9" max="9" width="15" style="5" customWidth="1"/>
    <col min="10" max="10" width="14.5703125" style="5" customWidth="1"/>
    <col min="11" max="11" width="17.7109375" style="513" customWidth="1"/>
    <col min="12" max="12" width="20" style="5" customWidth="1"/>
    <col min="13" max="13" width="15.28515625" style="5" customWidth="1"/>
    <col min="14" max="14" width="8.7109375" style="5" customWidth="1"/>
    <col min="15" max="15" width="13.7109375" style="5" customWidth="1"/>
    <col min="16" max="255" width="9.140625" style="5"/>
    <col min="256" max="256" width="6.42578125" style="5" customWidth="1"/>
    <col min="257" max="257" width="8.5703125" style="5" customWidth="1"/>
    <col min="258" max="258" width="11.5703125" style="5" customWidth="1"/>
    <col min="259" max="259" width="29.42578125" style="5" customWidth="1"/>
    <col min="260" max="260" width="30.85546875" style="5" customWidth="1"/>
    <col min="261" max="261" width="8.7109375" style="5" customWidth="1"/>
    <col min="262" max="262" width="10.7109375" style="5" customWidth="1"/>
    <col min="263" max="263" width="12.85546875" style="5" customWidth="1"/>
    <col min="264" max="264" width="15" style="5" customWidth="1"/>
    <col min="265" max="265" width="14.5703125" style="5" customWidth="1"/>
    <col min="266" max="266" width="17.7109375" style="5" customWidth="1"/>
    <col min="267" max="267" width="20" style="5" customWidth="1"/>
    <col min="268" max="268" width="15.28515625" style="5" customWidth="1"/>
    <col min="269" max="269" width="8.7109375" style="5" customWidth="1"/>
    <col min="270" max="270" width="13.7109375" style="5" customWidth="1"/>
    <col min="271" max="271" width="16.85546875" style="5" customWidth="1"/>
    <col min="272" max="511" width="9.140625" style="5"/>
    <col min="512" max="512" width="6.42578125" style="5" customWidth="1"/>
    <col min="513" max="513" width="8.5703125" style="5" customWidth="1"/>
    <col min="514" max="514" width="11.5703125" style="5" customWidth="1"/>
    <col min="515" max="515" width="29.42578125" style="5" customWidth="1"/>
    <col min="516" max="516" width="30.85546875" style="5" customWidth="1"/>
    <col min="517" max="517" width="8.7109375" style="5" customWidth="1"/>
    <col min="518" max="518" width="10.7109375" style="5" customWidth="1"/>
    <col min="519" max="519" width="12.85546875" style="5" customWidth="1"/>
    <col min="520" max="520" width="15" style="5" customWidth="1"/>
    <col min="521" max="521" width="14.5703125" style="5" customWidth="1"/>
    <col min="522" max="522" width="17.7109375" style="5" customWidth="1"/>
    <col min="523" max="523" width="20" style="5" customWidth="1"/>
    <col min="524" max="524" width="15.28515625" style="5" customWidth="1"/>
    <col min="525" max="525" width="8.7109375" style="5" customWidth="1"/>
    <col min="526" max="526" width="13.7109375" style="5" customWidth="1"/>
    <col min="527" max="527" width="16.85546875" style="5" customWidth="1"/>
    <col min="528" max="767" width="9.140625" style="5"/>
    <col min="768" max="768" width="6.42578125" style="5" customWidth="1"/>
    <col min="769" max="769" width="8.5703125" style="5" customWidth="1"/>
    <col min="770" max="770" width="11.5703125" style="5" customWidth="1"/>
    <col min="771" max="771" width="29.42578125" style="5" customWidth="1"/>
    <col min="772" max="772" width="30.85546875" style="5" customWidth="1"/>
    <col min="773" max="773" width="8.7109375" style="5" customWidth="1"/>
    <col min="774" max="774" width="10.7109375" style="5" customWidth="1"/>
    <col min="775" max="775" width="12.85546875" style="5" customWidth="1"/>
    <col min="776" max="776" width="15" style="5" customWidth="1"/>
    <col min="777" max="777" width="14.5703125" style="5" customWidth="1"/>
    <col min="778" max="778" width="17.7109375" style="5" customWidth="1"/>
    <col min="779" max="779" width="20" style="5" customWidth="1"/>
    <col min="780" max="780" width="15.28515625" style="5" customWidth="1"/>
    <col min="781" max="781" width="8.7109375" style="5" customWidth="1"/>
    <col min="782" max="782" width="13.7109375" style="5" customWidth="1"/>
    <col min="783" max="783" width="16.85546875" style="5" customWidth="1"/>
    <col min="784" max="1023" width="9.140625" style="5"/>
    <col min="1024" max="1024" width="6.42578125" style="5" customWidth="1"/>
    <col min="1025" max="1025" width="8.5703125" style="5" customWidth="1"/>
    <col min="1026" max="1026" width="11.5703125" style="5" customWidth="1"/>
    <col min="1027" max="1027" width="29.42578125" style="5" customWidth="1"/>
    <col min="1028" max="1028" width="30.85546875" style="5" customWidth="1"/>
    <col min="1029" max="1029" width="8.7109375" style="5" customWidth="1"/>
    <col min="1030" max="1030" width="10.7109375" style="5" customWidth="1"/>
    <col min="1031" max="1031" width="12.85546875" style="5" customWidth="1"/>
    <col min="1032" max="1032" width="15" style="5" customWidth="1"/>
    <col min="1033" max="1033" width="14.5703125" style="5" customWidth="1"/>
    <col min="1034" max="1034" width="17.7109375" style="5" customWidth="1"/>
    <col min="1035" max="1035" width="20" style="5" customWidth="1"/>
    <col min="1036" max="1036" width="15.28515625" style="5" customWidth="1"/>
    <col min="1037" max="1037" width="8.7109375" style="5" customWidth="1"/>
    <col min="1038" max="1038" width="13.7109375" style="5" customWidth="1"/>
    <col min="1039" max="1039" width="16.85546875" style="5" customWidth="1"/>
    <col min="1040" max="1279" width="9.140625" style="5"/>
    <col min="1280" max="1280" width="6.42578125" style="5" customWidth="1"/>
    <col min="1281" max="1281" width="8.5703125" style="5" customWidth="1"/>
    <col min="1282" max="1282" width="11.5703125" style="5" customWidth="1"/>
    <col min="1283" max="1283" width="29.42578125" style="5" customWidth="1"/>
    <col min="1284" max="1284" width="30.85546875" style="5" customWidth="1"/>
    <col min="1285" max="1285" width="8.7109375" style="5" customWidth="1"/>
    <col min="1286" max="1286" width="10.7109375" style="5" customWidth="1"/>
    <col min="1287" max="1287" width="12.85546875" style="5" customWidth="1"/>
    <col min="1288" max="1288" width="15" style="5" customWidth="1"/>
    <col min="1289" max="1289" width="14.5703125" style="5" customWidth="1"/>
    <col min="1290" max="1290" width="17.7109375" style="5" customWidth="1"/>
    <col min="1291" max="1291" width="20" style="5" customWidth="1"/>
    <col min="1292" max="1292" width="15.28515625" style="5" customWidth="1"/>
    <col min="1293" max="1293" width="8.7109375" style="5" customWidth="1"/>
    <col min="1294" max="1294" width="13.7109375" style="5" customWidth="1"/>
    <col min="1295" max="1295" width="16.85546875" style="5" customWidth="1"/>
    <col min="1296" max="1535" width="9.140625" style="5"/>
    <col min="1536" max="1536" width="6.42578125" style="5" customWidth="1"/>
    <col min="1537" max="1537" width="8.5703125" style="5" customWidth="1"/>
    <col min="1538" max="1538" width="11.5703125" style="5" customWidth="1"/>
    <col min="1539" max="1539" width="29.42578125" style="5" customWidth="1"/>
    <col min="1540" max="1540" width="30.85546875" style="5" customWidth="1"/>
    <col min="1541" max="1541" width="8.7109375" style="5" customWidth="1"/>
    <col min="1542" max="1542" width="10.7109375" style="5" customWidth="1"/>
    <col min="1543" max="1543" width="12.85546875" style="5" customWidth="1"/>
    <col min="1544" max="1544" width="15" style="5" customWidth="1"/>
    <col min="1545" max="1545" width="14.5703125" style="5" customWidth="1"/>
    <col min="1546" max="1546" width="17.7109375" style="5" customWidth="1"/>
    <col min="1547" max="1547" width="20" style="5" customWidth="1"/>
    <col min="1548" max="1548" width="15.28515625" style="5" customWidth="1"/>
    <col min="1549" max="1549" width="8.7109375" style="5" customWidth="1"/>
    <col min="1550" max="1550" width="13.7109375" style="5" customWidth="1"/>
    <col min="1551" max="1551" width="16.85546875" style="5" customWidth="1"/>
    <col min="1552" max="1791" width="9.140625" style="5"/>
    <col min="1792" max="1792" width="6.42578125" style="5" customWidth="1"/>
    <col min="1793" max="1793" width="8.5703125" style="5" customWidth="1"/>
    <col min="1794" max="1794" width="11.5703125" style="5" customWidth="1"/>
    <col min="1795" max="1795" width="29.42578125" style="5" customWidth="1"/>
    <col min="1796" max="1796" width="30.85546875" style="5" customWidth="1"/>
    <col min="1797" max="1797" width="8.7109375" style="5" customWidth="1"/>
    <col min="1798" max="1798" width="10.7109375" style="5" customWidth="1"/>
    <col min="1799" max="1799" width="12.85546875" style="5" customWidth="1"/>
    <col min="1800" max="1800" width="15" style="5" customWidth="1"/>
    <col min="1801" max="1801" width="14.5703125" style="5" customWidth="1"/>
    <col min="1802" max="1802" width="17.7109375" style="5" customWidth="1"/>
    <col min="1803" max="1803" width="20" style="5" customWidth="1"/>
    <col min="1804" max="1804" width="15.28515625" style="5" customWidth="1"/>
    <col min="1805" max="1805" width="8.7109375" style="5" customWidth="1"/>
    <col min="1806" max="1806" width="13.7109375" style="5" customWidth="1"/>
    <col min="1807" max="1807" width="16.85546875" style="5" customWidth="1"/>
    <col min="1808" max="2047" width="9.140625" style="5"/>
    <col min="2048" max="2048" width="6.42578125" style="5" customWidth="1"/>
    <col min="2049" max="2049" width="8.5703125" style="5" customWidth="1"/>
    <col min="2050" max="2050" width="11.5703125" style="5" customWidth="1"/>
    <col min="2051" max="2051" width="29.42578125" style="5" customWidth="1"/>
    <col min="2052" max="2052" width="30.85546875" style="5" customWidth="1"/>
    <col min="2053" max="2053" width="8.7109375" style="5" customWidth="1"/>
    <col min="2054" max="2054" width="10.7109375" style="5" customWidth="1"/>
    <col min="2055" max="2055" width="12.85546875" style="5" customWidth="1"/>
    <col min="2056" max="2056" width="15" style="5" customWidth="1"/>
    <col min="2057" max="2057" width="14.5703125" style="5" customWidth="1"/>
    <col min="2058" max="2058" width="17.7109375" style="5" customWidth="1"/>
    <col min="2059" max="2059" width="20" style="5" customWidth="1"/>
    <col min="2060" max="2060" width="15.28515625" style="5" customWidth="1"/>
    <col min="2061" max="2061" width="8.7109375" style="5" customWidth="1"/>
    <col min="2062" max="2062" width="13.7109375" style="5" customWidth="1"/>
    <col min="2063" max="2063" width="16.85546875" style="5" customWidth="1"/>
    <col min="2064" max="2303" width="9.140625" style="5"/>
    <col min="2304" max="2304" width="6.42578125" style="5" customWidth="1"/>
    <col min="2305" max="2305" width="8.5703125" style="5" customWidth="1"/>
    <col min="2306" max="2306" width="11.5703125" style="5" customWidth="1"/>
    <col min="2307" max="2307" width="29.42578125" style="5" customWidth="1"/>
    <col min="2308" max="2308" width="30.85546875" style="5" customWidth="1"/>
    <col min="2309" max="2309" width="8.7109375" style="5" customWidth="1"/>
    <col min="2310" max="2310" width="10.7109375" style="5" customWidth="1"/>
    <col min="2311" max="2311" width="12.85546875" style="5" customWidth="1"/>
    <col min="2312" max="2312" width="15" style="5" customWidth="1"/>
    <col min="2313" max="2313" width="14.5703125" style="5" customWidth="1"/>
    <col min="2314" max="2314" width="17.7109375" style="5" customWidth="1"/>
    <col min="2315" max="2315" width="20" style="5" customWidth="1"/>
    <col min="2316" max="2316" width="15.28515625" style="5" customWidth="1"/>
    <col min="2317" max="2317" width="8.7109375" style="5" customWidth="1"/>
    <col min="2318" max="2318" width="13.7109375" style="5" customWidth="1"/>
    <col min="2319" max="2319" width="16.85546875" style="5" customWidth="1"/>
    <col min="2320" max="2559" width="9.140625" style="5"/>
    <col min="2560" max="2560" width="6.42578125" style="5" customWidth="1"/>
    <col min="2561" max="2561" width="8.5703125" style="5" customWidth="1"/>
    <col min="2562" max="2562" width="11.5703125" style="5" customWidth="1"/>
    <col min="2563" max="2563" width="29.42578125" style="5" customWidth="1"/>
    <col min="2564" max="2564" width="30.85546875" style="5" customWidth="1"/>
    <col min="2565" max="2565" width="8.7109375" style="5" customWidth="1"/>
    <col min="2566" max="2566" width="10.7109375" style="5" customWidth="1"/>
    <col min="2567" max="2567" width="12.85546875" style="5" customWidth="1"/>
    <col min="2568" max="2568" width="15" style="5" customWidth="1"/>
    <col min="2569" max="2569" width="14.5703125" style="5" customWidth="1"/>
    <col min="2570" max="2570" width="17.7109375" style="5" customWidth="1"/>
    <col min="2571" max="2571" width="20" style="5" customWidth="1"/>
    <col min="2572" max="2572" width="15.28515625" style="5" customWidth="1"/>
    <col min="2573" max="2573" width="8.7109375" style="5" customWidth="1"/>
    <col min="2574" max="2574" width="13.7109375" style="5" customWidth="1"/>
    <col min="2575" max="2575" width="16.85546875" style="5" customWidth="1"/>
    <col min="2576" max="2815" width="9.140625" style="5"/>
    <col min="2816" max="2816" width="6.42578125" style="5" customWidth="1"/>
    <col min="2817" max="2817" width="8.5703125" style="5" customWidth="1"/>
    <col min="2818" max="2818" width="11.5703125" style="5" customWidth="1"/>
    <col min="2819" max="2819" width="29.42578125" style="5" customWidth="1"/>
    <col min="2820" max="2820" width="30.85546875" style="5" customWidth="1"/>
    <col min="2821" max="2821" width="8.7109375" style="5" customWidth="1"/>
    <col min="2822" max="2822" width="10.7109375" style="5" customWidth="1"/>
    <col min="2823" max="2823" width="12.85546875" style="5" customWidth="1"/>
    <col min="2824" max="2824" width="15" style="5" customWidth="1"/>
    <col min="2825" max="2825" width="14.5703125" style="5" customWidth="1"/>
    <col min="2826" max="2826" width="17.7109375" style="5" customWidth="1"/>
    <col min="2827" max="2827" width="20" style="5" customWidth="1"/>
    <col min="2828" max="2828" width="15.28515625" style="5" customWidth="1"/>
    <col min="2829" max="2829" width="8.7109375" style="5" customWidth="1"/>
    <col min="2830" max="2830" width="13.7109375" style="5" customWidth="1"/>
    <col min="2831" max="2831" width="16.85546875" style="5" customWidth="1"/>
    <col min="2832" max="3071" width="9.140625" style="5"/>
    <col min="3072" max="3072" width="6.42578125" style="5" customWidth="1"/>
    <col min="3073" max="3073" width="8.5703125" style="5" customWidth="1"/>
    <col min="3074" max="3074" width="11.5703125" style="5" customWidth="1"/>
    <col min="3075" max="3075" width="29.42578125" style="5" customWidth="1"/>
    <col min="3076" max="3076" width="30.85546875" style="5" customWidth="1"/>
    <col min="3077" max="3077" width="8.7109375" style="5" customWidth="1"/>
    <col min="3078" max="3078" width="10.7109375" style="5" customWidth="1"/>
    <col min="3079" max="3079" width="12.85546875" style="5" customWidth="1"/>
    <col min="3080" max="3080" width="15" style="5" customWidth="1"/>
    <col min="3081" max="3081" width="14.5703125" style="5" customWidth="1"/>
    <col min="3082" max="3082" width="17.7109375" style="5" customWidth="1"/>
    <col min="3083" max="3083" width="20" style="5" customWidth="1"/>
    <col min="3084" max="3084" width="15.28515625" style="5" customWidth="1"/>
    <col min="3085" max="3085" width="8.7109375" style="5" customWidth="1"/>
    <col min="3086" max="3086" width="13.7109375" style="5" customWidth="1"/>
    <col min="3087" max="3087" width="16.85546875" style="5" customWidth="1"/>
    <col min="3088" max="3327" width="9.140625" style="5"/>
    <col min="3328" max="3328" width="6.42578125" style="5" customWidth="1"/>
    <col min="3329" max="3329" width="8.5703125" style="5" customWidth="1"/>
    <col min="3330" max="3330" width="11.5703125" style="5" customWidth="1"/>
    <col min="3331" max="3331" width="29.42578125" style="5" customWidth="1"/>
    <col min="3332" max="3332" width="30.85546875" style="5" customWidth="1"/>
    <col min="3333" max="3333" width="8.7109375" style="5" customWidth="1"/>
    <col min="3334" max="3334" width="10.7109375" style="5" customWidth="1"/>
    <col min="3335" max="3335" width="12.85546875" style="5" customWidth="1"/>
    <col min="3336" max="3336" width="15" style="5" customWidth="1"/>
    <col min="3337" max="3337" width="14.5703125" style="5" customWidth="1"/>
    <col min="3338" max="3338" width="17.7109375" style="5" customWidth="1"/>
    <col min="3339" max="3339" width="20" style="5" customWidth="1"/>
    <col min="3340" max="3340" width="15.28515625" style="5" customWidth="1"/>
    <col min="3341" max="3341" width="8.7109375" style="5" customWidth="1"/>
    <col min="3342" max="3342" width="13.7109375" style="5" customWidth="1"/>
    <col min="3343" max="3343" width="16.85546875" style="5" customWidth="1"/>
    <col min="3344" max="3583" width="9.140625" style="5"/>
    <col min="3584" max="3584" width="6.42578125" style="5" customWidth="1"/>
    <col min="3585" max="3585" width="8.5703125" style="5" customWidth="1"/>
    <col min="3586" max="3586" width="11.5703125" style="5" customWidth="1"/>
    <col min="3587" max="3587" width="29.42578125" style="5" customWidth="1"/>
    <col min="3588" max="3588" width="30.85546875" style="5" customWidth="1"/>
    <col min="3589" max="3589" width="8.7109375" style="5" customWidth="1"/>
    <col min="3590" max="3590" width="10.7109375" style="5" customWidth="1"/>
    <col min="3591" max="3591" width="12.85546875" style="5" customWidth="1"/>
    <col min="3592" max="3592" width="15" style="5" customWidth="1"/>
    <col min="3593" max="3593" width="14.5703125" style="5" customWidth="1"/>
    <col min="3594" max="3594" width="17.7109375" style="5" customWidth="1"/>
    <col min="3595" max="3595" width="20" style="5" customWidth="1"/>
    <col min="3596" max="3596" width="15.28515625" style="5" customWidth="1"/>
    <col min="3597" max="3597" width="8.7109375" style="5" customWidth="1"/>
    <col min="3598" max="3598" width="13.7109375" style="5" customWidth="1"/>
    <col min="3599" max="3599" width="16.85546875" style="5" customWidth="1"/>
    <col min="3600" max="3839" width="9.140625" style="5"/>
    <col min="3840" max="3840" width="6.42578125" style="5" customWidth="1"/>
    <col min="3841" max="3841" width="8.5703125" style="5" customWidth="1"/>
    <col min="3842" max="3842" width="11.5703125" style="5" customWidth="1"/>
    <col min="3843" max="3843" width="29.42578125" style="5" customWidth="1"/>
    <col min="3844" max="3844" width="30.85546875" style="5" customWidth="1"/>
    <col min="3845" max="3845" width="8.7109375" style="5" customWidth="1"/>
    <col min="3846" max="3846" width="10.7109375" style="5" customWidth="1"/>
    <col min="3847" max="3847" width="12.85546875" style="5" customWidth="1"/>
    <col min="3848" max="3848" width="15" style="5" customWidth="1"/>
    <col min="3849" max="3849" width="14.5703125" style="5" customWidth="1"/>
    <col min="3850" max="3850" width="17.7109375" style="5" customWidth="1"/>
    <col min="3851" max="3851" width="20" style="5" customWidth="1"/>
    <col min="3852" max="3852" width="15.28515625" style="5" customWidth="1"/>
    <col min="3853" max="3853" width="8.7109375" style="5" customWidth="1"/>
    <col min="3854" max="3854" width="13.7109375" style="5" customWidth="1"/>
    <col min="3855" max="3855" width="16.85546875" style="5" customWidth="1"/>
    <col min="3856" max="4095" width="9.140625" style="5"/>
    <col min="4096" max="4096" width="6.42578125" style="5" customWidth="1"/>
    <col min="4097" max="4097" width="8.5703125" style="5" customWidth="1"/>
    <col min="4098" max="4098" width="11.5703125" style="5" customWidth="1"/>
    <col min="4099" max="4099" width="29.42578125" style="5" customWidth="1"/>
    <col min="4100" max="4100" width="30.85546875" style="5" customWidth="1"/>
    <col min="4101" max="4101" width="8.7109375" style="5" customWidth="1"/>
    <col min="4102" max="4102" width="10.7109375" style="5" customWidth="1"/>
    <col min="4103" max="4103" width="12.85546875" style="5" customWidth="1"/>
    <col min="4104" max="4104" width="15" style="5" customWidth="1"/>
    <col min="4105" max="4105" width="14.5703125" style="5" customWidth="1"/>
    <col min="4106" max="4106" width="17.7109375" style="5" customWidth="1"/>
    <col min="4107" max="4107" width="20" style="5" customWidth="1"/>
    <col min="4108" max="4108" width="15.28515625" style="5" customWidth="1"/>
    <col min="4109" max="4109" width="8.7109375" style="5" customWidth="1"/>
    <col min="4110" max="4110" width="13.7109375" style="5" customWidth="1"/>
    <col min="4111" max="4111" width="16.85546875" style="5" customWidth="1"/>
    <col min="4112" max="4351" width="9.140625" style="5"/>
    <col min="4352" max="4352" width="6.42578125" style="5" customWidth="1"/>
    <col min="4353" max="4353" width="8.5703125" style="5" customWidth="1"/>
    <col min="4354" max="4354" width="11.5703125" style="5" customWidth="1"/>
    <col min="4355" max="4355" width="29.42578125" style="5" customWidth="1"/>
    <col min="4356" max="4356" width="30.85546875" style="5" customWidth="1"/>
    <col min="4357" max="4357" width="8.7109375" style="5" customWidth="1"/>
    <col min="4358" max="4358" width="10.7109375" style="5" customWidth="1"/>
    <col min="4359" max="4359" width="12.85546875" style="5" customWidth="1"/>
    <col min="4360" max="4360" width="15" style="5" customWidth="1"/>
    <col min="4361" max="4361" width="14.5703125" style="5" customWidth="1"/>
    <col min="4362" max="4362" width="17.7109375" style="5" customWidth="1"/>
    <col min="4363" max="4363" width="20" style="5" customWidth="1"/>
    <col min="4364" max="4364" width="15.28515625" style="5" customWidth="1"/>
    <col min="4365" max="4365" width="8.7109375" style="5" customWidth="1"/>
    <col min="4366" max="4366" width="13.7109375" style="5" customWidth="1"/>
    <col min="4367" max="4367" width="16.85546875" style="5" customWidth="1"/>
    <col min="4368" max="4607" width="9.140625" style="5"/>
    <col min="4608" max="4608" width="6.42578125" style="5" customWidth="1"/>
    <col min="4609" max="4609" width="8.5703125" style="5" customWidth="1"/>
    <col min="4610" max="4610" width="11.5703125" style="5" customWidth="1"/>
    <col min="4611" max="4611" width="29.42578125" style="5" customWidth="1"/>
    <col min="4612" max="4612" width="30.85546875" style="5" customWidth="1"/>
    <col min="4613" max="4613" width="8.7109375" style="5" customWidth="1"/>
    <col min="4614" max="4614" width="10.7109375" style="5" customWidth="1"/>
    <col min="4615" max="4615" width="12.85546875" style="5" customWidth="1"/>
    <col min="4616" max="4616" width="15" style="5" customWidth="1"/>
    <col min="4617" max="4617" width="14.5703125" style="5" customWidth="1"/>
    <col min="4618" max="4618" width="17.7109375" style="5" customWidth="1"/>
    <col min="4619" max="4619" width="20" style="5" customWidth="1"/>
    <col min="4620" max="4620" width="15.28515625" style="5" customWidth="1"/>
    <col min="4621" max="4621" width="8.7109375" style="5" customWidth="1"/>
    <col min="4622" max="4622" width="13.7109375" style="5" customWidth="1"/>
    <col min="4623" max="4623" width="16.85546875" style="5" customWidth="1"/>
    <col min="4624" max="4863" width="9.140625" style="5"/>
    <col min="4864" max="4864" width="6.42578125" style="5" customWidth="1"/>
    <col min="4865" max="4865" width="8.5703125" style="5" customWidth="1"/>
    <col min="4866" max="4866" width="11.5703125" style="5" customWidth="1"/>
    <col min="4867" max="4867" width="29.42578125" style="5" customWidth="1"/>
    <col min="4868" max="4868" width="30.85546875" style="5" customWidth="1"/>
    <col min="4869" max="4869" width="8.7109375" style="5" customWidth="1"/>
    <col min="4870" max="4870" width="10.7109375" style="5" customWidth="1"/>
    <col min="4871" max="4871" width="12.85546875" style="5" customWidth="1"/>
    <col min="4872" max="4872" width="15" style="5" customWidth="1"/>
    <col min="4873" max="4873" width="14.5703125" style="5" customWidth="1"/>
    <col min="4874" max="4874" width="17.7109375" style="5" customWidth="1"/>
    <col min="4875" max="4875" width="20" style="5" customWidth="1"/>
    <col min="4876" max="4876" width="15.28515625" style="5" customWidth="1"/>
    <col min="4877" max="4877" width="8.7109375" style="5" customWidth="1"/>
    <col min="4878" max="4878" width="13.7109375" style="5" customWidth="1"/>
    <col min="4879" max="4879" width="16.85546875" style="5" customWidth="1"/>
    <col min="4880" max="5119" width="9.140625" style="5"/>
    <col min="5120" max="5120" width="6.42578125" style="5" customWidth="1"/>
    <col min="5121" max="5121" width="8.5703125" style="5" customWidth="1"/>
    <col min="5122" max="5122" width="11.5703125" style="5" customWidth="1"/>
    <col min="5123" max="5123" width="29.42578125" style="5" customWidth="1"/>
    <col min="5124" max="5124" width="30.85546875" style="5" customWidth="1"/>
    <col min="5125" max="5125" width="8.7109375" style="5" customWidth="1"/>
    <col min="5126" max="5126" width="10.7109375" style="5" customWidth="1"/>
    <col min="5127" max="5127" width="12.85546875" style="5" customWidth="1"/>
    <col min="5128" max="5128" width="15" style="5" customWidth="1"/>
    <col min="5129" max="5129" width="14.5703125" style="5" customWidth="1"/>
    <col min="5130" max="5130" width="17.7109375" style="5" customWidth="1"/>
    <col min="5131" max="5131" width="20" style="5" customWidth="1"/>
    <col min="5132" max="5132" width="15.28515625" style="5" customWidth="1"/>
    <col min="5133" max="5133" width="8.7109375" style="5" customWidth="1"/>
    <col min="5134" max="5134" width="13.7109375" style="5" customWidth="1"/>
    <col min="5135" max="5135" width="16.85546875" style="5" customWidth="1"/>
    <col min="5136" max="5375" width="9.140625" style="5"/>
    <col min="5376" max="5376" width="6.42578125" style="5" customWidth="1"/>
    <col min="5377" max="5377" width="8.5703125" style="5" customWidth="1"/>
    <col min="5378" max="5378" width="11.5703125" style="5" customWidth="1"/>
    <col min="5379" max="5379" width="29.42578125" style="5" customWidth="1"/>
    <col min="5380" max="5380" width="30.85546875" style="5" customWidth="1"/>
    <col min="5381" max="5381" width="8.7109375" style="5" customWidth="1"/>
    <col min="5382" max="5382" width="10.7109375" style="5" customWidth="1"/>
    <col min="5383" max="5383" width="12.85546875" style="5" customWidth="1"/>
    <col min="5384" max="5384" width="15" style="5" customWidth="1"/>
    <col min="5385" max="5385" width="14.5703125" style="5" customWidth="1"/>
    <col min="5386" max="5386" width="17.7109375" style="5" customWidth="1"/>
    <col min="5387" max="5387" width="20" style="5" customWidth="1"/>
    <col min="5388" max="5388" width="15.28515625" style="5" customWidth="1"/>
    <col min="5389" max="5389" width="8.7109375" style="5" customWidth="1"/>
    <col min="5390" max="5390" width="13.7109375" style="5" customWidth="1"/>
    <col min="5391" max="5391" width="16.85546875" style="5" customWidth="1"/>
    <col min="5392" max="5631" width="9.140625" style="5"/>
    <col min="5632" max="5632" width="6.42578125" style="5" customWidth="1"/>
    <col min="5633" max="5633" width="8.5703125" style="5" customWidth="1"/>
    <col min="5634" max="5634" width="11.5703125" style="5" customWidth="1"/>
    <col min="5635" max="5635" width="29.42578125" style="5" customWidth="1"/>
    <col min="5636" max="5636" width="30.85546875" style="5" customWidth="1"/>
    <col min="5637" max="5637" width="8.7109375" style="5" customWidth="1"/>
    <col min="5638" max="5638" width="10.7109375" style="5" customWidth="1"/>
    <col min="5639" max="5639" width="12.85546875" style="5" customWidth="1"/>
    <col min="5640" max="5640" width="15" style="5" customWidth="1"/>
    <col min="5641" max="5641" width="14.5703125" style="5" customWidth="1"/>
    <col min="5642" max="5642" width="17.7109375" style="5" customWidth="1"/>
    <col min="5643" max="5643" width="20" style="5" customWidth="1"/>
    <col min="5644" max="5644" width="15.28515625" style="5" customWidth="1"/>
    <col min="5645" max="5645" width="8.7109375" style="5" customWidth="1"/>
    <col min="5646" max="5646" width="13.7109375" style="5" customWidth="1"/>
    <col min="5647" max="5647" width="16.85546875" style="5" customWidth="1"/>
    <col min="5648" max="5887" width="9.140625" style="5"/>
    <col min="5888" max="5888" width="6.42578125" style="5" customWidth="1"/>
    <col min="5889" max="5889" width="8.5703125" style="5" customWidth="1"/>
    <col min="5890" max="5890" width="11.5703125" style="5" customWidth="1"/>
    <col min="5891" max="5891" width="29.42578125" style="5" customWidth="1"/>
    <col min="5892" max="5892" width="30.85546875" style="5" customWidth="1"/>
    <col min="5893" max="5893" width="8.7109375" style="5" customWidth="1"/>
    <col min="5894" max="5894" width="10.7109375" style="5" customWidth="1"/>
    <col min="5895" max="5895" width="12.85546875" style="5" customWidth="1"/>
    <col min="5896" max="5896" width="15" style="5" customWidth="1"/>
    <col min="5897" max="5897" width="14.5703125" style="5" customWidth="1"/>
    <col min="5898" max="5898" width="17.7109375" style="5" customWidth="1"/>
    <col min="5899" max="5899" width="20" style="5" customWidth="1"/>
    <col min="5900" max="5900" width="15.28515625" style="5" customWidth="1"/>
    <col min="5901" max="5901" width="8.7109375" style="5" customWidth="1"/>
    <col min="5902" max="5902" width="13.7109375" style="5" customWidth="1"/>
    <col min="5903" max="5903" width="16.85546875" style="5" customWidth="1"/>
    <col min="5904" max="6143" width="9.140625" style="5"/>
    <col min="6144" max="6144" width="6.42578125" style="5" customWidth="1"/>
    <col min="6145" max="6145" width="8.5703125" style="5" customWidth="1"/>
    <col min="6146" max="6146" width="11.5703125" style="5" customWidth="1"/>
    <col min="6147" max="6147" width="29.42578125" style="5" customWidth="1"/>
    <col min="6148" max="6148" width="30.85546875" style="5" customWidth="1"/>
    <col min="6149" max="6149" width="8.7109375" style="5" customWidth="1"/>
    <col min="6150" max="6150" width="10.7109375" style="5" customWidth="1"/>
    <col min="6151" max="6151" width="12.85546875" style="5" customWidth="1"/>
    <col min="6152" max="6152" width="15" style="5" customWidth="1"/>
    <col min="6153" max="6153" width="14.5703125" style="5" customWidth="1"/>
    <col min="6154" max="6154" width="17.7109375" style="5" customWidth="1"/>
    <col min="6155" max="6155" width="20" style="5" customWidth="1"/>
    <col min="6156" max="6156" width="15.28515625" style="5" customWidth="1"/>
    <col min="6157" max="6157" width="8.7109375" style="5" customWidth="1"/>
    <col min="6158" max="6158" width="13.7109375" style="5" customWidth="1"/>
    <col min="6159" max="6159" width="16.85546875" style="5" customWidth="1"/>
    <col min="6160" max="6399" width="9.140625" style="5"/>
    <col min="6400" max="6400" width="6.42578125" style="5" customWidth="1"/>
    <col min="6401" max="6401" width="8.5703125" style="5" customWidth="1"/>
    <col min="6402" max="6402" width="11.5703125" style="5" customWidth="1"/>
    <col min="6403" max="6403" width="29.42578125" style="5" customWidth="1"/>
    <col min="6404" max="6404" width="30.85546875" style="5" customWidth="1"/>
    <col min="6405" max="6405" width="8.7109375" style="5" customWidth="1"/>
    <col min="6406" max="6406" width="10.7109375" style="5" customWidth="1"/>
    <col min="6407" max="6407" width="12.85546875" style="5" customWidth="1"/>
    <col min="6408" max="6408" width="15" style="5" customWidth="1"/>
    <col min="6409" max="6409" width="14.5703125" style="5" customWidth="1"/>
    <col min="6410" max="6410" width="17.7109375" style="5" customWidth="1"/>
    <col min="6411" max="6411" width="20" style="5" customWidth="1"/>
    <col min="6412" max="6412" width="15.28515625" style="5" customWidth="1"/>
    <col min="6413" max="6413" width="8.7109375" style="5" customWidth="1"/>
    <col min="6414" max="6414" width="13.7109375" style="5" customWidth="1"/>
    <col min="6415" max="6415" width="16.85546875" style="5" customWidth="1"/>
    <col min="6416" max="6655" width="9.140625" style="5"/>
    <col min="6656" max="6656" width="6.42578125" style="5" customWidth="1"/>
    <col min="6657" max="6657" width="8.5703125" style="5" customWidth="1"/>
    <col min="6658" max="6658" width="11.5703125" style="5" customWidth="1"/>
    <col min="6659" max="6659" width="29.42578125" style="5" customWidth="1"/>
    <col min="6660" max="6660" width="30.85546875" style="5" customWidth="1"/>
    <col min="6661" max="6661" width="8.7109375" style="5" customWidth="1"/>
    <col min="6662" max="6662" width="10.7109375" style="5" customWidth="1"/>
    <col min="6663" max="6663" width="12.85546875" style="5" customWidth="1"/>
    <col min="6664" max="6664" width="15" style="5" customWidth="1"/>
    <col min="6665" max="6665" width="14.5703125" style="5" customWidth="1"/>
    <col min="6666" max="6666" width="17.7109375" style="5" customWidth="1"/>
    <col min="6667" max="6667" width="20" style="5" customWidth="1"/>
    <col min="6668" max="6668" width="15.28515625" style="5" customWidth="1"/>
    <col min="6669" max="6669" width="8.7109375" style="5" customWidth="1"/>
    <col min="6670" max="6670" width="13.7109375" style="5" customWidth="1"/>
    <col min="6671" max="6671" width="16.85546875" style="5" customWidth="1"/>
    <col min="6672" max="6911" width="9.140625" style="5"/>
    <col min="6912" max="6912" width="6.42578125" style="5" customWidth="1"/>
    <col min="6913" max="6913" width="8.5703125" style="5" customWidth="1"/>
    <col min="6914" max="6914" width="11.5703125" style="5" customWidth="1"/>
    <col min="6915" max="6915" width="29.42578125" style="5" customWidth="1"/>
    <col min="6916" max="6916" width="30.85546875" style="5" customWidth="1"/>
    <col min="6917" max="6917" width="8.7109375" style="5" customWidth="1"/>
    <col min="6918" max="6918" width="10.7109375" style="5" customWidth="1"/>
    <col min="6919" max="6919" width="12.85546875" style="5" customWidth="1"/>
    <col min="6920" max="6920" width="15" style="5" customWidth="1"/>
    <col min="6921" max="6921" width="14.5703125" style="5" customWidth="1"/>
    <col min="6922" max="6922" width="17.7109375" style="5" customWidth="1"/>
    <col min="6923" max="6923" width="20" style="5" customWidth="1"/>
    <col min="6924" max="6924" width="15.28515625" style="5" customWidth="1"/>
    <col min="6925" max="6925" width="8.7109375" style="5" customWidth="1"/>
    <col min="6926" max="6926" width="13.7109375" style="5" customWidth="1"/>
    <col min="6927" max="6927" width="16.85546875" style="5" customWidth="1"/>
    <col min="6928" max="7167" width="9.140625" style="5"/>
    <col min="7168" max="7168" width="6.42578125" style="5" customWidth="1"/>
    <col min="7169" max="7169" width="8.5703125" style="5" customWidth="1"/>
    <col min="7170" max="7170" width="11.5703125" style="5" customWidth="1"/>
    <col min="7171" max="7171" width="29.42578125" style="5" customWidth="1"/>
    <col min="7172" max="7172" width="30.85546875" style="5" customWidth="1"/>
    <col min="7173" max="7173" width="8.7109375" style="5" customWidth="1"/>
    <col min="7174" max="7174" width="10.7109375" style="5" customWidth="1"/>
    <col min="7175" max="7175" width="12.85546875" style="5" customWidth="1"/>
    <col min="7176" max="7176" width="15" style="5" customWidth="1"/>
    <col min="7177" max="7177" width="14.5703125" style="5" customWidth="1"/>
    <col min="7178" max="7178" width="17.7109375" style="5" customWidth="1"/>
    <col min="7179" max="7179" width="20" style="5" customWidth="1"/>
    <col min="7180" max="7180" width="15.28515625" style="5" customWidth="1"/>
    <col min="7181" max="7181" width="8.7109375" style="5" customWidth="1"/>
    <col min="7182" max="7182" width="13.7109375" style="5" customWidth="1"/>
    <col min="7183" max="7183" width="16.85546875" style="5" customWidth="1"/>
    <col min="7184" max="7423" width="9.140625" style="5"/>
    <col min="7424" max="7424" width="6.42578125" style="5" customWidth="1"/>
    <col min="7425" max="7425" width="8.5703125" style="5" customWidth="1"/>
    <col min="7426" max="7426" width="11.5703125" style="5" customWidth="1"/>
    <col min="7427" max="7427" width="29.42578125" style="5" customWidth="1"/>
    <col min="7428" max="7428" width="30.85546875" style="5" customWidth="1"/>
    <col min="7429" max="7429" width="8.7109375" style="5" customWidth="1"/>
    <col min="7430" max="7430" width="10.7109375" style="5" customWidth="1"/>
    <col min="7431" max="7431" width="12.85546875" style="5" customWidth="1"/>
    <col min="7432" max="7432" width="15" style="5" customWidth="1"/>
    <col min="7433" max="7433" width="14.5703125" style="5" customWidth="1"/>
    <col min="7434" max="7434" width="17.7109375" style="5" customWidth="1"/>
    <col min="7435" max="7435" width="20" style="5" customWidth="1"/>
    <col min="7436" max="7436" width="15.28515625" style="5" customWidth="1"/>
    <col min="7437" max="7437" width="8.7109375" style="5" customWidth="1"/>
    <col min="7438" max="7438" width="13.7109375" style="5" customWidth="1"/>
    <col min="7439" max="7439" width="16.85546875" style="5" customWidth="1"/>
    <col min="7440" max="7679" width="9.140625" style="5"/>
    <col min="7680" max="7680" width="6.42578125" style="5" customWidth="1"/>
    <col min="7681" max="7681" width="8.5703125" style="5" customWidth="1"/>
    <col min="7682" max="7682" width="11.5703125" style="5" customWidth="1"/>
    <col min="7683" max="7683" width="29.42578125" style="5" customWidth="1"/>
    <col min="7684" max="7684" width="30.85546875" style="5" customWidth="1"/>
    <col min="7685" max="7685" width="8.7109375" style="5" customWidth="1"/>
    <col min="7686" max="7686" width="10.7109375" style="5" customWidth="1"/>
    <col min="7687" max="7687" width="12.85546875" style="5" customWidth="1"/>
    <col min="7688" max="7688" width="15" style="5" customWidth="1"/>
    <col min="7689" max="7689" width="14.5703125" style="5" customWidth="1"/>
    <col min="7690" max="7690" width="17.7109375" style="5" customWidth="1"/>
    <col min="7691" max="7691" width="20" style="5" customWidth="1"/>
    <col min="7692" max="7692" width="15.28515625" style="5" customWidth="1"/>
    <col min="7693" max="7693" width="8.7109375" style="5" customWidth="1"/>
    <col min="7694" max="7694" width="13.7109375" style="5" customWidth="1"/>
    <col min="7695" max="7695" width="16.85546875" style="5" customWidth="1"/>
    <col min="7696" max="7935" width="9.140625" style="5"/>
    <col min="7936" max="7936" width="6.42578125" style="5" customWidth="1"/>
    <col min="7937" max="7937" width="8.5703125" style="5" customWidth="1"/>
    <col min="7938" max="7938" width="11.5703125" style="5" customWidth="1"/>
    <col min="7939" max="7939" width="29.42578125" style="5" customWidth="1"/>
    <col min="7940" max="7940" width="30.85546875" style="5" customWidth="1"/>
    <col min="7941" max="7941" width="8.7109375" style="5" customWidth="1"/>
    <col min="7942" max="7942" width="10.7109375" style="5" customWidth="1"/>
    <col min="7943" max="7943" width="12.85546875" style="5" customWidth="1"/>
    <col min="7944" max="7944" width="15" style="5" customWidth="1"/>
    <col min="7945" max="7945" width="14.5703125" style="5" customWidth="1"/>
    <col min="7946" max="7946" width="17.7109375" style="5" customWidth="1"/>
    <col min="7947" max="7947" width="20" style="5" customWidth="1"/>
    <col min="7948" max="7948" width="15.28515625" style="5" customWidth="1"/>
    <col min="7949" max="7949" width="8.7109375" style="5" customWidth="1"/>
    <col min="7950" max="7950" width="13.7109375" style="5" customWidth="1"/>
    <col min="7951" max="7951" width="16.85546875" style="5" customWidth="1"/>
    <col min="7952" max="8191" width="9.140625" style="5"/>
    <col min="8192" max="8192" width="6.42578125" style="5" customWidth="1"/>
    <col min="8193" max="8193" width="8.5703125" style="5" customWidth="1"/>
    <col min="8194" max="8194" width="11.5703125" style="5" customWidth="1"/>
    <col min="8195" max="8195" width="29.42578125" style="5" customWidth="1"/>
    <col min="8196" max="8196" width="30.85546875" style="5" customWidth="1"/>
    <col min="8197" max="8197" width="8.7109375" style="5" customWidth="1"/>
    <col min="8198" max="8198" width="10.7109375" style="5" customWidth="1"/>
    <col min="8199" max="8199" width="12.85546875" style="5" customWidth="1"/>
    <col min="8200" max="8200" width="15" style="5" customWidth="1"/>
    <col min="8201" max="8201" width="14.5703125" style="5" customWidth="1"/>
    <col min="8202" max="8202" width="17.7109375" style="5" customWidth="1"/>
    <col min="8203" max="8203" width="20" style="5" customWidth="1"/>
    <col min="8204" max="8204" width="15.28515625" style="5" customWidth="1"/>
    <col min="8205" max="8205" width="8.7109375" style="5" customWidth="1"/>
    <col min="8206" max="8206" width="13.7109375" style="5" customWidth="1"/>
    <col min="8207" max="8207" width="16.85546875" style="5" customWidth="1"/>
    <col min="8208" max="8447" width="9.140625" style="5"/>
    <col min="8448" max="8448" width="6.42578125" style="5" customWidth="1"/>
    <col min="8449" max="8449" width="8.5703125" style="5" customWidth="1"/>
    <col min="8450" max="8450" width="11.5703125" style="5" customWidth="1"/>
    <col min="8451" max="8451" width="29.42578125" style="5" customWidth="1"/>
    <col min="8452" max="8452" width="30.85546875" style="5" customWidth="1"/>
    <col min="8453" max="8453" width="8.7109375" style="5" customWidth="1"/>
    <col min="8454" max="8454" width="10.7109375" style="5" customWidth="1"/>
    <col min="8455" max="8455" width="12.85546875" style="5" customWidth="1"/>
    <col min="8456" max="8456" width="15" style="5" customWidth="1"/>
    <col min="8457" max="8457" width="14.5703125" style="5" customWidth="1"/>
    <col min="8458" max="8458" width="17.7109375" style="5" customWidth="1"/>
    <col min="8459" max="8459" width="20" style="5" customWidth="1"/>
    <col min="8460" max="8460" width="15.28515625" style="5" customWidth="1"/>
    <col min="8461" max="8461" width="8.7109375" style="5" customWidth="1"/>
    <col min="8462" max="8462" width="13.7109375" style="5" customWidth="1"/>
    <col min="8463" max="8463" width="16.85546875" style="5" customWidth="1"/>
    <col min="8464" max="8703" width="9.140625" style="5"/>
    <col min="8704" max="8704" width="6.42578125" style="5" customWidth="1"/>
    <col min="8705" max="8705" width="8.5703125" style="5" customWidth="1"/>
    <col min="8706" max="8706" width="11.5703125" style="5" customWidth="1"/>
    <col min="8707" max="8707" width="29.42578125" style="5" customWidth="1"/>
    <col min="8708" max="8708" width="30.85546875" style="5" customWidth="1"/>
    <col min="8709" max="8709" width="8.7109375" style="5" customWidth="1"/>
    <col min="8710" max="8710" width="10.7109375" style="5" customWidth="1"/>
    <col min="8711" max="8711" width="12.85546875" style="5" customWidth="1"/>
    <col min="8712" max="8712" width="15" style="5" customWidth="1"/>
    <col min="8713" max="8713" width="14.5703125" style="5" customWidth="1"/>
    <col min="8714" max="8714" width="17.7109375" style="5" customWidth="1"/>
    <col min="8715" max="8715" width="20" style="5" customWidth="1"/>
    <col min="8716" max="8716" width="15.28515625" style="5" customWidth="1"/>
    <col min="8717" max="8717" width="8.7109375" style="5" customWidth="1"/>
    <col min="8718" max="8718" width="13.7109375" style="5" customWidth="1"/>
    <col min="8719" max="8719" width="16.85546875" style="5" customWidth="1"/>
    <col min="8720" max="8959" width="9.140625" style="5"/>
    <col min="8960" max="8960" width="6.42578125" style="5" customWidth="1"/>
    <col min="8961" max="8961" width="8.5703125" style="5" customWidth="1"/>
    <col min="8962" max="8962" width="11.5703125" style="5" customWidth="1"/>
    <col min="8963" max="8963" width="29.42578125" style="5" customWidth="1"/>
    <col min="8964" max="8964" width="30.85546875" style="5" customWidth="1"/>
    <col min="8965" max="8965" width="8.7109375" style="5" customWidth="1"/>
    <col min="8966" max="8966" width="10.7109375" style="5" customWidth="1"/>
    <col min="8967" max="8967" width="12.85546875" style="5" customWidth="1"/>
    <col min="8968" max="8968" width="15" style="5" customWidth="1"/>
    <col min="8969" max="8969" width="14.5703125" style="5" customWidth="1"/>
    <col min="8970" max="8970" width="17.7109375" style="5" customWidth="1"/>
    <col min="8971" max="8971" width="20" style="5" customWidth="1"/>
    <col min="8972" max="8972" width="15.28515625" style="5" customWidth="1"/>
    <col min="8973" max="8973" width="8.7109375" style="5" customWidth="1"/>
    <col min="8974" max="8974" width="13.7109375" style="5" customWidth="1"/>
    <col min="8975" max="8975" width="16.85546875" style="5" customWidth="1"/>
    <col min="8976" max="9215" width="9.140625" style="5"/>
    <col min="9216" max="9216" width="6.42578125" style="5" customWidth="1"/>
    <col min="9217" max="9217" width="8.5703125" style="5" customWidth="1"/>
    <col min="9218" max="9218" width="11.5703125" style="5" customWidth="1"/>
    <col min="9219" max="9219" width="29.42578125" style="5" customWidth="1"/>
    <col min="9220" max="9220" width="30.85546875" style="5" customWidth="1"/>
    <col min="9221" max="9221" width="8.7109375" style="5" customWidth="1"/>
    <col min="9222" max="9222" width="10.7109375" style="5" customWidth="1"/>
    <col min="9223" max="9223" width="12.85546875" style="5" customWidth="1"/>
    <col min="9224" max="9224" width="15" style="5" customWidth="1"/>
    <col min="9225" max="9225" width="14.5703125" style="5" customWidth="1"/>
    <col min="9226" max="9226" width="17.7109375" style="5" customWidth="1"/>
    <col min="9227" max="9227" width="20" style="5" customWidth="1"/>
    <col min="9228" max="9228" width="15.28515625" style="5" customWidth="1"/>
    <col min="9229" max="9229" width="8.7109375" style="5" customWidth="1"/>
    <col min="9230" max="9230" width="13.7109375" style="5" customWidth="1"/>
    <col min="9231" max="9231" width="16.85546875" style="5" customWidth="1"/>
    <col min="9232" max="9471" width="9.140625" style="5"/>
    <col min="9472" max="9472" width="6.42578125" style="5" customWidth="1"/>
    <col min="9473" max="9473" width="8.5703125" style="5" customWidth="1"/>
    <col min="9474" max="9474" width="11.5703125" style="5" customWidth="1"/>
    <col min="9475" max="9475" width="29.42578125" style="5" customWidth="1"/>
    <col min="9476" max="9476" width="30.85546875" style="5" customWidth="1"/>
    <col min="9477" max="9477" width="8.7109375" style="5" customWidth="1"/>
    <col min="9478" max="9478" width="10.7109375" style="5" customWidth="1"/>
    <col min="9479" max="9479" width="12.85546875" style="5" customWidth="1"/>
    <col min="9480" max="9480" width="15" style="5" customWidth="1"/>
    <col min="9481" max="9481" width="14.5703125" style="5" customWidth="1"/>
    <col min="9482" max="9482" width="17.7109375" style="5" customWidth="1"/>
    <col min="9483" max="9483" width="20" style="5" customWidth="1"/>
    <col min="9484" max="9484" width="15.28515625" style="5" customWidth="1"/>
    <col min="9485" max="9485" width="8.7109375" style="5" customWidth="1"/>
    <col min="9486" max="9486" width="13.7109375" style="5" customWidth="1"/>
    <col min="9487" max="9487" width="16.85546875" style="5" customWidth="1"/>
    <col min="9488" max="9727" width="9.140625" style="5"/>
    <col min="9728" max="9728" width="6.42578125" style="5" customWidth="1"/>
    <col min="9729" max="9729" width="8.5703125" style="5" customWidth="1"/>
    <col min="9730" max="9730" width="11.5703125" style="5" customWidth="1"/>
    <col min="9731" max="9731" width="29.42578125" style="5" customWidth="1"/>
    <col min="9732" max="9732" width="30.85546875" style="5" customWidth="1"/>
    <col min="9733" max="9733" width="8.7109375" style="5" customWidth="1"/>
    <col min="9734" max="9734" width="10.7109375" style="5" customWidth="1"/>
    <col min="9735" max="9735" width="12.85546875" style="5" customWidth="1"/>
    <col min="9736" max="9736" width="15" style="5" customWidth="1"/>
    <col min="9737" max="9737" width="14.5703125" style="5" customWidth="1"/>
    <col min="9738" max="9738" width="17.7109375" style="5" customWidth="1"/>
    <col min="9739" max="9739" width="20" style="5" customWidth="1"/>
    <col min="9740" max="9740" width="15.28515625" style="5" customWidth="1"/>
    <col min="9741" max="9741" width="8.7109375" style="5" customWidth="1"/>
    <col min="9742" max="9742" width="13.7109375" style="5" customWidth="1"/>
    <col min="9743" max="9743" width="16.85546875" style="5" customWidth="1"/>
    <col min="9744" max="9983" width="9.140625" style="5"/>
    <col min="9984" max="9984" width="6.42578125" style="5" customWidth="1"/>
    <col min="9985" max="9985" width="8.5703125" style="5" customWidth="1"/>
    <col min="9986" max="9986" width="11.5703125" style="5" customWidth="1"/>
    <col min="9987" max="9987" width="29.42578125" style="5" customWidth="1"/>
    <col min="9988" max="9988" width="30.85546875" style="5" customWidth="1"/>
    <col min="9989" max="9989" width="8.7109375" style="5" customWidth="1"/>
    <col min="9990" max="9990" width="10.7109375" style="5" customWidth="1"/>
    <col min="9991" max="9991" width="12.85546875" style="5" customWidth="1"/>
    <col min="9992" max="9992" width="15" style="5" customWidth="1"/>
    <col min="9993" max="9993" width="14.5703125" style="5" customWidth="1"/>
    <col min="9994" max="9994" width="17.7109375" style="5" customWidth="1"/>
    <col min="9995" max="9995" width="20" style="5" customWidth="1"/>
    <col min="9996" max="9996" width="15.28515625" style="5" customWidth="1"/>
    <col min="9997" max="9997" width="8.7109375" style="5" customWidth="1"/>
    <col min="9998" max="9998" width="13.7109375" style="5" customWidth="1"/>
    <col min="9999" max="9999" width="16.85546875" style="5" customWidth="1"/>
    <col min="10000" max="10239" width="9.140625" style="5"/>
    <col min="10240" max="10240" width="6.42578125" style="5" customWidth="1"/>
    <col min="10241" max="10241" width="8.5703125" style="5" customWidth="1"/>
    <col min="10242" max="10242" width="11.5703125" style="5" customWidth="1"/>
    <col min="10243" max="10243" width="29.42578125" style="5" customWidth="1"/>
    <col min="10244" max="10244" width="30.85546875" style="5" customWidth="1"/>
    <col min="10245" max="10245" width="8.7109375" style="5" customWidth="1"/>
    <col min="10246" max="10246" width="10.7109375" style="5" customWidth="1"/>
    <col min="10247" max="10247" width="12.85546875" style="5" customWidth="1"/>
    <col min="10248" max="10248" width="15" style="5" customWidth="1"/>
    <col min="10249" max="10249" width="14.5703125" style="5" customWidth="1"/>
    <col min="10250" max="10250" width="17.7109375" style="5" customWidth="1"/>
    <col min="10251" max="10251" width="20" style="5" customWidth="1"/>
    <col min="10252" max="10252" width="15.28515625" style="5" customWidth="1"/>
    <col min="10253" max="10253" width="8.7109375" style="5" customWidth="1"/>
    <col min="10254" max="10254" width="13.7109375" style="5" customWidth="1"/>
    <col min="10255" max="10255" width="16.85546875" style="5" customWidth="1"/>
    <col min="10256" max="10495" width="9.140625" style="5"/>
    <col min="10496" max="10496" width="6.42578125" style="5" customWidth="1"/>
    <col min="10497" max="10497" width="8.5703125" style="5" customWidth="1"/>
    <col min="10498" max="10498" width="11.5703125" style="5" customWidth="1"/>
    <col min="10499" max="10499" width="29.42578125" style="5" customWidth="1"/>
    <col min="10500" max="10500" width="30.85546875" style="5" customWidth="1"/>
    <col min="10501" max="10501" width="8.7109375" style="5" customWidth="1"/>
    <col min="10502" max="10502" width="10.7109375" style="5" customWidth="1"/>
    <col min="10503" max="10503" width="12.85546875" style="5" customWidth="1"/>
    <col min="10504" max="10504" width="15" style="5" customWidth="1"/>
    <col min="10505" max="10505" width="14.5703125" style="5" customWidth="1"/>
    <col min="10506" max="10506" width="17.7109375" style="5" customWidth="1"/>
    <col min="10507" max="10507" width="20" style="5" customWidth="1"/>
    <col min="10508" max="10508" width="15.28515625" style="5" customWidth="1"/>
    <col min="10509" max="10509" width="8.7109375" style="5" customWidth="1"/>
    <col min="10510" max="10510" width="13.7109375" style="5" customWidth="1"/>
    <col min="10511" max="10511" width="16.85546875" style="5" customWidth="1"/>
    <col min="10512" max="10751" width="9.140625" style="5"/>
    <col min="10752" max="10752" width="6.42578125" style="5" customWidth="1"/>
    <col min="10753" max="10753" width="8.5703125" style="5" customWidth="1"/>
    <col min="10754" max="10754" width="11.5703125" style="5" customWidth="1"/>
    <col min="10755" max="10755" width="29.42578125" style="5" customWidth="1"/>
    <col min="10756" max="10756" width="30.85546875" style="5" customWidth="1"/>
    <col min="10757" max="10757" width="8.7109375" style="5" customWidth="1"/>
    <col min="10758" max="10758" width="10.7109375" style="5" customWidth="1"/>
    <col min="10759" max="10759" width="12.85546875" style="5" customWidth="1"/>
    <col min="10760" max="10760" width="15" style="5" customWidth="1"/>
    <col min="10761" max="10761" width="14.5703125" style="5" customWidth="1"/>
    <col min="10762" max="10762" width="17.7109375" style="5" customWidth="1"/>
    <col min="10763" max="10763" width="20" style="5" customWidth="1"/>
    <col min="10764" max="10764" width="15.28515625" style="5" customWidth="1"/>
    <col min="10765" max="10765" width="8.7109375" style="5" customWidth="1"/>
    <col min="10766" max="10766" width="13.7109375" style="5" customWidth="1"/>
    <col min="10767" max="10767" width="16.85546875" style="5" customWidth="1"/>
    <col min="10768" max="11007" width="9.140625" style="5"/>
    <col min="11008" max="11008" width="6.42578125" style="5" customWidth="1"/>
    <col min="11009" max="11009" width="8.5703125" style="5" customWidth="1"/>
    <col min="11010" max="11010" width="11.5703125" style="5" customWidth="1"/>
    <col min="11011" max="11011" width="29.42578125" style="5" customWidth="1"/>
    <col min="11012" max="11012" width="30.85546875" style="5" customWidth="1"/>
    <col min="11013" max="11013" width="8.7109375" style="5" customWidth="1"/>
    <col min="11014" max="11014" width="10.7109375" style="5" customWidth="1"/>
    <col min="11015" max="11015" width="12.85546875" style="5" customWidth="1"/>
    <col min="11016" max="11016" width="15" style="5" customWidth="1"/>
    <col min="11017" max="11017" width="14.5703125" style="5" customWidth="1"/>
    <col min="11018" max="11018" width="17.7109375" style="5" customWidth="1"/>
    <col min="11019" max="11019" width="20" style="5" customWidth="1"/>
    <col min="11020" max="11020" width="15.28515625" style="5" customWidth="1"/>
    <col min="11021" max="11021" width="8.7109375" style="5" customWidth="1"/>
    <col min="11022" max="11022" width="13.7109375" style="5" customWidth="1"/>
    <col min="11023" max="11023" width="16.85546875" style="5" customWidth="1"/>
    <col min="11024" max="11263" width="9.140625" style="5"/>
    <col min="11264" max="11264" width="6.42578125" style="5" customWidth="1"/>
    <col min="11265" max="11265" width="8.5703125" style="5" customWidth="1"/>
    <col min="11266" max="11266" width="11.5703125" style="5" customWidth="1"/>
    <col min="11267" max="11267" width="29.42578125" style="5" customWidth="1"/>
    <col min="11268" max="11268" width="30.85546875" style="5" customWidth="1"/>
    <col min="11269" max="11269" width="8.7109375" style="5" customWidth="1"/>
    <col min="11270" max="11270" width="10.7109375" style="5" customWidth="1"/>
    <col min="11271" max="11271" width="12.85546875" style="5" customWidth="1"/>
    <col min="11272" max="11272" width="15" style="5" customWidth="1"/>
    <col min="11273" max="11273" width="14.5703125" style="5" customWidth="1"/>
    <col min="11274" max="11274" width="17.7109375" style="5" customWidth="1"/>
    <col min="11275" max="11275" width="20" style="5" customWidth="1"/>
    <col min="11276" max="11276" width="15.28515625" style="5" customWidth="1"/>
    <col min="11277" max="11277" width="8.7109375" style="5" customWidth="1"/>
    <col min="11278" max="11278" width="13.7109375" style="5" customWidth="1"/>
    <col min="11279" max="11279" width="16.85546875" style="5" customWidth="1"/>
    <col min="11280" max="11519" width="9.140625" style="5"/>
    <col min="11520" max="11520" width="6.42578125" style="5" customWidth="1"/>
    <col min="11521" max="11521" width="8.5703125" style="5" customWidth="1"/>
    <col min="11522" max="11522" width="11.5703125" style="5" customWidth="1"/>
    <col min="11523" max="11523" width="29.42578125" style="5" customWidth="1"/>
    <col min="11524" max="11524" width="30.85546875" style="5" customWidth="1"/>
    <col min="11525" max="11525" width="8.7109375" style="5" customWidth="1"/>
    <col min="11526" max="11526" width="10.7109375" style="5" customWidth="1"/>
    <col min="11527" max="11527" width="12.85546875" style="5" customWidth="1"/>
    <col min="11528" max="11528" width="15" style="5" customWidth="1"/>
    <col min="11529" max="11529" width="14.5703125" style="5" customWidth="1"/>
    <col min="11530" max="11530" width="17.7109375" style="5" customWidth="1"/>
    <col min="11531" max="11531" width="20" style="5" customWidth="1"/>
    <col min="11532" max="11532" width="15.28515625" style="5" customWidth="1"/>
    <col min="11533" max="11533" width="8.7109375" style="5" customWidth="1"/>
    <col min="11534" max="11534" width="13.7109375" style="5" customWidth="1"/>
    <col min="11535" max="11535" width="16.85546875" style="5" customWidth="1"/>
    <col min="11536" max="11775" width="9.140625" style="5"/>
    <col min="11776" max="11776" width="6.42578125" style="5" customWidth="1"/>
    <col min="11777" max="11777" width="8.5703125" style="5" customWidth="1"/>
    <col min="11778" max="11778" width="11.5703125" style="5" customWidth="1"/>
    <col min="11779" max="11779" width="29.42578125" style="5" customWidth="1"/>
    <col min="11780" max="11780" width="30.85546875" style="5" customWidth="1"/>
    <col min="11781" max="11781" width="8.7109375" style="5" customWidth="1"/>
    <col min="11782" max="11782" width="10.7109375" style="5" customWidth="1"/>
    <col min="11783" max="11783" width="12.85546875" style="5" customWidth="1"/>
    <col min="11784" max="11784" width="15" style="5" customWidth="1"/>
    <col min="11785" max="11785" width="14.5703125" style="5" customWidth="1"/>
    <col min="11786" max="11786" width="17.7109375" style="5" customWidth="1"/>
    <col min="11787" max="11787" width="20" style="5" customWidth="1"/>
    <col min="11788" max="11788" width="15.28515625" style="5" customWidth="1"/>
    <col min="11789" max="11789" width="8.7109375" style="5" customWidth="1"/>
    <col min="11790" max="11790" width="13.7109375" style="5" customWidth="1"/>
    <col min="11791" max="11791" width="16.85546875" style="5" customWidth="1"/>
    <col min="11792" max="12031" width="9.140625" style="5"/>
    <col min="12032" max="12032" width="6.42578125" style="5" customWidth="1"/>
    <col min="12033" max="12033" width="8.5703125" style="5" customWidth="1"/>
    <col min="12034" max="12034" width="11.5703125" style="5" customWidth="1"/>
    <col min="12035" max="12035" width="29.42578125" style="5" customWidth="1"/>
    <col min="12036" max="12036" width="30.85546875" style="5" customWidth="1"/>
    <col min="12037" max="12037" width="8.7109375" style="5" customWidth="1"/>
    <col min="12038" max="12038" width="10.7109375" style="5" customWidth="1"/>
    <col min="12039" max="12039" width="12.85546875" style="5" customWidth="1"/>
    <col min="12040" max="12040" width="15" style="5" customWidth="1"/>
    <col min="12041" max="12041" width="14.5703125" style="5" customWidth="1"/>
    <col min="12042" max="12042" width="17.7109375" style="5" customWidth="1"/>
    <col min="12043" max="12043" width="20" style="5" customWidth="1"/>
    <col min="12044" max="12044" width="15.28515625" style="5" customWidth="1"/>
    <col min="12045" max="12045" width="8.7109375" style="5" customWidth="1"/>
    <col min="12046" max="12046" width="13.7109375" style="5" customWidth="1"/>
    <col min="12047" max="12047" width="16.85546875" style="5" customWidth="1"/>
    <col min="12048" max="12287" width="9.140625" style="5"/>
    <col min="12288" max="12288" width="6.42578125" style="5" customWidth="1"/>
    <col min="12289" max="12289" width="8.5703125" style="5" customWidth="1"/>
    <col min="12290" max="12290" width="11.5703125" style="5" customWidth="1"/>
    <col min="12291" max="12291" width="29.42578125" style="5" customWidth="1"/>
    <col min="12292" max="12292" width="30.85546875" style="5" customWidth="1"/>
    <col min="12293" max="12293" width="8.7109375" style="5" customWidth="1"/>
    <col min="12294" max="12294" width="10.7109375" style="5" customWidth="1"/>
    <col min="12295" max="12295" width="12.85546875" style="5" customWidth="1"/>
    <col min="12296" max="12296" width="15" style="5" customWidth="1"/>
    <col min="12297" max="12297" width="14.5703125" style="5" customWidth="1"/>
    <col min="12298" max="12298" width="17.7109375" style="5" customWidth="1"/>
    <col min="12299" max="12299" width="20" style="5" customWidth="1"/>
    <col min="12300" max="12300" width="15.28515625" style="5" customWidth="1"/>
    <col min="12301" max="12301" width="8.7109375" style="5" customWidth="1"/>
    <col min="12302" max="12302" width="13.7109375" style="5" customWidth="1"/>
    <col min="12303" max="12303" width="16.85546875" style="5" customWidth="1"/>
    <col min="12304" max="12543" width="9.140625" style="5"/>
    <col min="12544" max="12544" width="6.42578125" style="5" customWidth="1"/>
    <col min="12545" max="12545" width="8.5703125" style="5" customWidth="1"/>
    <col min="12546" max="12546" width="11.5703125" style="5" customWidth="1"/>
    <col min="12547" max="12547" width="29.42578125" style="5" customWidth="1"/>
    <col min="12548" max="12548" width="30.85546875" style="5" customWidth="1"/>
    <col min="12549" max="12549" width="8.7109375" style="5" customWidth="1"/>
    <col min="12550" max="12550" width="10.7109375" style="5" customWidth="1"/>
    <col min="12551" max="12551" width="12.85546875" style="5" customWidth="1"/>
    <col min="12552" max="12552" width="15" style="5" customWidth="1"/>
    <col min="12553" max="12553" width="14.5703125" style="5" customWidth="1"/>
    <col min="12554" max="12554" width="17.7109375" style="5" customWidth="1"/>
    <col min="12555" max="12555" width="20" style="5" customWidth="1"/>
    <col min="12556" max="12556" width="15.28515625" style="5" customWidth="1"/>
    <col min="12557" max="12557" width="8.7109375" style="5" customWidth="1"/>
    <col min="12558" max="12558" width="13.7109375" style="5" customWidth="1"/>
    <col min="12559" max="12559" width="16.85546875" style="5" customWidth="1"/>
    <col min="12560" max="12799" width="9.140625" style="5"/>
    <col min="12800" max="12800" width="6.42578125" style="5" customWidth="1"/>
    <col min="12801" max="12801" width="8.5703125" style="5" customWidth="1"/>
    <col min="12802" max="12802" width="11.5703125" style="5" customWidth="1"/>
    <col min="12803" max="12803" width="29.42578125" style="5" customWidth="1"/>
    <col min="12804" max="12804" width="30.85546875" style="5" customWidth="1"/>
    <col min="12805" max="12805" width="8.7109375" style="5" customWidth="1"/>
    <col min="12806" max="12806" width="10.7109375" style="5" customWidth="1"/>
    <col min="12807" max="12807" width="12.85546875" style="5" customWidth="1"/>
    <col min="12808" max="12808" width="15" style="5" customWidth="1"/>
    <col min="12809" max="12809" width="14.5703125" style="5" customWidth="1"/>
    <col min="12810" max="12810" width="17.7109375" style="5" customWidth="1"/>
    <col min="12811" max="12811" width="20" style="5" customWidth="1"/>
    <col min="12812" max="12812" width="15.28515625" style="5" customWidth="1"/>
    <col min="12813" max="12813" width="8.7109375" style="5" customWidth="1"/>
    <col min="12814" max="12814" width="13.7109375" style="5" customWidth="1"/>
    <col min="12815" max="12815" width="16.85546875" style="5" customWidth="1"/>
    <col min="12816" max="13055" width="9.140625" style="5"/>
    <col min="13056" max="13056" width="6.42578125" style="5" customWidth="1"/>
    <col min="13057" max="13057" width="8.5703125" style="5" customWidth="1"/>
    <col min="13058" max="13058" width="11.5703125" style="5" customWidth="1"/>
    <col min="13059" max="13059" width="29.42578125" style="5" customWidth="1"/>
    <col min="13060" max="13060" width="30.85546875" style="5" customWidth="1"/>
    <col min="13061" max="13061" width="8.7109375" style="5" customWidth="1"/>
    <col min="13062" max="13062" width="10.7109375" style="5" customWidth="1"/>
    <col min="13063" max="13063" width="12.85546875" style="5" customWidth="1"/>
    <col min="13064" max="13064" width="15" style="5" customWidth="1"/>
    <col min="13065" max="13065" width="14.5703125" style="5" customWidth="1"/>
    <col min="13066" max="13066" width="17.7109375" style="5" customWidth="1"/>
    <col min="13067" max="13067" width="20" style="5" customWidth="1"/>
    <col min="13068" max="13068" width="15.28515625" style="5" customWidth="1"/>
    <col min="13069" max="13069" width="8.7109375" style="5" customWidth="1"/>
    <col min="13070" max="13070" width="13.7109375" style="5" customWidth="1"/>
    <col min="13071" max="13071" width="16.85546875" style="5" customWidth="1"/>
    <col min="13072" max="13311" width="9.140625" style="5"/>
    <col min="13312" max="13312" width="6.42578125" style="5" customWidth="1"/>
    <col min="13313" max="13313" width="8.5703125" style="5" customWidth="1"/>
    <col min="13314" max="13314" width="11.5703125" style="5" customWidth="1"/>
    <col min="13315" max="13315" width="29.42578125" style="5" customWidth="1"/>
    <col min="13316" max="13316" width="30.85546875" style="5" customWidth="1"/>
    <col min="13317" max="13317" width="8.7109375" style="5" customWidth="1"/>
    <col min="13318" max="13318" width="10.7109375" style="5" customWidth="1"/>
    <col min="13319" max="13319" width="12.85546875" style="5" customWidth="1"/>
    <col min="13320" max="13320" width="15" style="5" customWidth="1"/>
    <col min="13321" max="13321" width="14.5703125" style="5" customWidth="1"/>
    <col min="13322" max="13322" width="17.7109375" style="5" customWidth="1"/>
    <col min="13323" max="13323" width="20" style="5" customWidth="1"/>
    <col min="13324" max="13324" width="15.28515625" style="5" customWidth="1"/>
    <col min="13325" max="13325" width="8.7109375" style="5" customWidth="1"/>
    <col min="13326" max="13326" width="13.7109375" style="5" customWidth="1"/>
    <col min="13327" max="13327" width="16.85546875" style="5" customWidth="1"/>
    <col min="13328" max="13567" width="9.140625" style="5"/>
    <col min="13568" max="13568" width="6.42578125" style="5" customWidth="1"/>
    <col min="13569" max="13569" width="8.5703125" style="5" customWidth="1"/>
    <col min="13570" max="13570" width="11.5703125" style="5" customWidth="1"/>
    <col min="13571" max="13571" width="29.42578125" style="5" customWidth="1"/>
    <col min="13572" max="13572" width="30.85546875" style="5" customWidth="1"/>
    <col min="13573" max="13573" width="8.7109375" style="5" customWidth="1"/>
    <col min="13574" max="13574" width="10.7109375" style="5" customWidth="1"/>
    <col min="13575" max="13575" width="12.85546875" style="5" customWidth="1"/>
    <col min="13576" max="13576" width="15" style="5" customWidth="1"/>
    <col min="13577" max="13577" width="14.5703125" style="5" customWidth="1"/>
    <col min="13578" max="13578" width="17.7109375" style="5" customWidth="1"/>
    <col min="13579" max="13579" width="20" style="5" customWidth="1"/>
    <col min="13580" max="13580" width="15.28515625" style="5" customWidth="1"/>
    <col min="13581" max="13581" width="8.7109375" style="5" customWidth="1"/>
    <col min="13582" max="13582" width="13.7109375" style="5" customWidth="1"/>
    <col min="13583" max="13583" width="16.85546875" style="5" customWidth="1"/>
    <col min="13584" max="13823" width="9.140625" style="5"/>
    <col min="13824" max="13824" width="6.42578125" style="5" customWidth="1"/>
    <col min="13825" max="13825" width="8.5703125" style="5" customWidth="1"/>
    <col min="13826" max="13826" width="11.5703125" style="5" customWidth="1"/>
    <col min="13827" max="13827" width="29.42578125" style="5" customWidth="1"/>
    <col min="13828" max="13828" width="30.85546875" style="5" customWidth="1"/>
    <col min="13829" max="13829" width="8.7109375" style="5" customWidth="1"/>
    <col min="13830" max="13830" width="10.7109375" style="5" customWidth="1"/>
    <col min="13831" max="13831" width="12.85546875" style="5" customWidth="1"/>
    <col min="13832" max="13832" width="15" style="5" customWidth="1"/>
    <col min="13833" max="13833" width="14.5703125" style="5" customWidth="1"/>
    <col min="13834" max="13834" width="17.7109375" style="5" customWidth="1"/>
    <col min="13835" max="13835" width="20" style="5" customWidth="1"/>
    <col min="13836" max="13836" width="15.28515625" style="5" customWidth="1"/>
    <col min="13837" max="13837" width="8.7109375" style="5" customWidth="1"/>
    <col min="13838" max="13838" width="13.7109375" style="5" customWidth="1"/>
    <col min="13839" max="13839" width="16.85546875" style="5" customWidth="1"/>
    <col min="13840" max="14079" width="9.140625" style="5"/>
    <col min="14080" max="14080" width="6.42578125" style="5" customWidth="1"/>
    <col min="14081" max="14081" width="8.5703125" style="5" customWidth="1"/>
    <col min="14082" max="14082" width="11.5703125" style="5" customWidth="1"/>
    <col min="14083" max="14083" width="29.42578125" style="5" customWidth="1"/>
    <col min="14084" max="14084" width="30.85546875" style="5" customWidth="1"/>
    <col min="14085" max="14085" width="8.7109375" style="5" customWidth="1"/>
    <col min="14086" max="14086" width="10.7109375" style="5" customWidth="1"/>
    <col min="14087" max="14087" width="12.85546875" style="5" customWidth="1"/>
    <col min="14088" max="14088" width="15" style="5" customWidth="1"/>
    <col min="14089" max="14089" width="14.5703125" style="5" customWidth="1"/>
    <col min="14090" max="14090" width="17.7109375" style="5" customWidth="1"/>
    <col min="14091" max="14091" width="20" style="5" customWidth="1"/>
    <col min="14092" max="14092" width="15.28515625" style="5" customWidth="1"/>
    <col min="14093" max="14093" width="8.7109375" style="5" customWidth="1"/>
    <col min="14094" max="14094" width="13.7109375" style="5" customWidth="1"/>
    <col min="14095" max="14095" width="16.85546875" style="5" customWidth="1"/>
    <col min="14096" max="14335" width="9.140625" style="5"/>
    <col min="14336" max="14336" width="6.42578125" style="5" customWidth="1"/>
    <col min="14337" max="14337" width="8.5703125" style="5" customWidth="1"/>
    <col min="14338" max="14338" width="11.5703125" style="5" customWidth="1"/>
    <col min="14339" max="14339" width="29.42578125" style="5" customWidth="1"/>
    <col min="14340" max="14340" width="30.85546875" style="5" customWidth="1"/>
    <col min="14341" max="14341" width="8.7109375" style="5" customWidth="1"/>
    <col min="14342" max="14342" width="10.7109375" style="5" customWidth="1"/>
    <col min="14343" max="14343" width="12.85546875" style="5" customWidth="1"/>
    <col min="14344" max="14344" width="15" style="5" customWidth="1"/>
    <col min="14345" max="14345" width="14.5703125" style="5" customWidth="1"/>
    <col min="14346" max="14346" width="17.7109375" style="5" customWidth="1"/>
    <col min="14347" max="14347" width="20" style="5" customWidth="1"/>
    <col min="14348" max="14348" width="15.28515625" style="5" customWidth="1"/>
    <col min="14349" max="14349" width="8.7109375" style="5" customWidth="1"/>
    <col min="14350" max="14350" width="13.7109375" style="5" customWidth="1"/>
    <col min="14351" max="14351" width="16.85546875" style="5" customWidth="1"/>
    <col min="14352" max="14591" width="9.140625" style="5"/>
    <col min="14592" max="14592" width="6.42578125" style="5" customWidth="1"/>
    <col min="14593" max="14593" width="8.5703125" style="5" customWidth="1"/>
    <col min="14594" max="14594" width="11.5703125" style="5" customWidth="1"/>
    <col min="14595" max="14595" width="29.42578125" style="5" customWidth="1"/>
    <col min="14596" max="14596" width="30.85546875" style="5" customWidth="1"/>
    <col min="14597" max="14597" width="8.7109375" style="5" customWidth="1"/>
    <col min="14598" max="14598" width="10.7109375" style="5" customWidth="1"/>
    <col min="14599" max="14599" width="12.85546875" style="5" customWidth="1"/>
    <col min="14600" max="14600" width="15" style="5" customWidth="1"/>
    <col min="14601" max="14601" width="14.5703125" style="5" customWidth="1"/>
    <col min="14602" max="14602" width="17.7109375" style="5" customWidth="1"/>
    <col min="14603" max="14603" width="20" style="5" customWidth="1"/>
    <col min="14604" max="14604" width="15.28515625" style="5" customWidth="1"/>
    <col min="14605" max="14605" width="8.7109375" style="5" customWidth="1"/>
    <col min="14606" max="14606" width="13.7109375" style="5" customWidth="1"/>
    <col min="14607" max="14607" width="16.85546875" style="5" customWidth="1"/>
    <col min="14608" max="14847" width="9.140625" style="5"/>
    <col min="14848" max="14848" width="6.42578125" style="5" customWidth="1"/>
    <col min="14849" max="14849" width="8.5703125" style="5" customWidth="1"/>
    <col min="14850" max="14850" width="11.5703125" style="5" customWidth="1"/>
    <col min="14851" max="14851" width="29.42578125" style="5" customWidth="1"/>
    <col min="14852" max="14852" width="30.85546875" style="5" customWidth="1"/>
    <col min="14853" max="14853" width="8.7109375" style="5" customWidth="1"/>
    <col min="14854" max="14854" width="10.7109375" style="5" customWidth="1"/>
    <col min="14855" max="14855" width="12.85546875" style="5" customWidth="1"/>
    <col min="14856" max="14856" width="15" style="5" customWidth="1"/>
    <col min="14857" max="14857" width="14.5703125" style="5" customWidth="1"/>
    <col min="14858" max="14858" width="17.7109375" style="5" customWidth="1"/>
    <col min="14859" max="14859" width="20" style="5" customWidth="1"/>
    <col min="14860" max="14860" width="15.28515625" style="5" customWidth="1"/>
    <col min="14861" max="14861" width="8.7109375" style="5" customWidth="1"/>
    <col min="14862" max="14862" width="13.7109375" style="5" customWidth="1"/>
    <col min="14863" max="14863" width="16.85546875" style="5" customWidth="1"/>
    <col min="14864" max="15103" width="9.140625" style="5"/>
    <col min="15104" max="15104" width="6.42578125" style="5" customWidth="1"/>
    <col min="15105" max="15105" width="8.5703125" style="5" customWidth="1"/>
    <col min="15106" max="15106" width="11.5703125" style="5" customWidth="1"/>
    <col min="15107" max="15107" width="29.42578125" style="5" customWidth="1"/>
    <col min="15108" max="15108" width="30.85546875" style="5" customWidth="1"/>
    <col min="15109" max="15109" width="8.7109375" style="5" customWidth="1"/>
    <col min="15110" max="15110" width="10.7109375" style="5" customWidth="1"/>
    <col min="15111" max="15111" width="12.85546875" style="5" customWidth="1"/>
    <col min="15112" max="15112" width="15" style="5" customWidth="1"/>
    <col min="15113" max="15113" width="14.5703125" style="5" customWidth="1"/>
    <col min="15114" max="15114" width="17.7109375" style="5" customWidth="1"/>
    <col min="15115" max="15115" width="20" style="5" customWidth="1"/>
    <col min="15116" max="15116" width="15.28515625" style="5" customWidth="1"/>
    <col min="15117" max="15117" width="8.7109375" style="5" customWidth="1"/>
    <col min="15118" max="15118" width="13.7109375" style="5" customWidth="1"/>
    <col min="15119" max="15119" width="16.85546875" style="5" customWidth="1"/>
    <col min="15120" max="15359" width="9.140625" style="5"/>
    <col min="15360" max="15360" width="6.42578125" style="5" customWidth="1"/>
    <col min="15361" max="15361" width="8.5703125" style="5" customWidth="1"/>
    <col min="15362" max="15362" width="11.5703125" style="5" customWidth="1"/>
    <col min="15363" max="15363" width="29.42578125" style="5" customWidth="1"/>
    <col min="15364" max="15364" width="30.85546875" style="5" customWidth="1"/>
    <col min="15365" max="15365" width="8.7109375" style="5" customWidth="1"/>
    <col min="15366" max="15366" width="10.7109375" style="5" customWidth="1"/>
    <col min="15367" max="15367" width="12.85546875" style="5" customWidth="1"/>
    <col min="15368" max="15368" width="15" style="5" customWidth="1"/>
    <col min="15369" max="15369" width="14.5703125" style="5" customWidth="1"/>
    <col min="15370" max="15370" width="17.7109375" style="5" customWidth="1"/>
    <col min="15371" max="15371" width="20" style="5" customWidth="1"/>
    <col min="15372" max="15372" width="15.28515625" style="5" customWidth="1"/>
    <col min="15373" max="15373" width="8.7109375" style="5" customWidth="1"/>
    <col min="15374" max="15374" width="13.7109375" style="5" customWidth="1"/>
    <col min="15375" max="15375" width="16.85546875" style="5" customWidth="1"/>
    <col min="15376" max="15615" width="9.140625" style="5"/>
    <col min="15616" max="15616" width="6.42578125" style="5" customWidth="1"/>
    <col min="15617" max="15617" width="8.5703125" style="5" customWidth="1"/>
    <col min="15618" max="15618" width="11.5703125" style="5" customWidth="1"/>
    <col min="15619" max="15619" width="29.42578125" style="5" customWidth="1"/>
    <col min="15620" max="15620" width="30.85546875" style="5" customWidth="1"/>
    <col min="15621" max="15621" width="8.7109375" style="5" customWidth="1"/>
    <col min="15622" max="15622" width="10.7109375" style="5" customWidth="1"/>
    <col min="15623" max="15623" width="12.85546875" style="5" customWidth="1"/>
    <col min="15624" max="15624" width="15" style="5" customWidth="1"/>
    <col min="15625" max="15625" width="14.5703125" style="5" customWidth="1"/>
    <col min="15626" max="15626" width="17.7109375" style="5" customWidth="1"/>
    <col min="15627" max="15627" width="20" style="5" customWidth="1"/>
    <col min="15628" max="15628" width="15.28515625" style="5" customWidth="1"/>
    <col min="15629" max="15629" width="8.7109375" style="5" customWidth="1"/>
    <col min="15630" max="15630" width="13.7109375" style="5" customWidth="1"/>
    <col min="15631" max="15631" width="16.85546875" style="5" customWidth="1"/>
    <col min="15632" max="15871" width="9.140625" style="5"/>
    <col min="15872" max="15872" width="6.42578125" style="5" customWidth="1"/>
    <col min="15873" max="15873" width="8.5703125" style="5" customWidth="1"/>
    <col min="15874" max="15874" width="11.5703125" style="5" customWidth="1"/>
    <col min="15875" max="15875" width="29.42578125" style="5" customWidth="1"/>
    <col min="15876" max="15876" width="30.85546875" style="5" customWidth="1"/>
    <col min="15877" max="15877" width="8.7109375" style="5" customWidth="1"/>
    <col min="15878" max="15878" width="10.7109375" style="5" customWidth="1"/>
    <col min="15879" max="15879" width="12.85546875" style="5" customWidth="1"/>
    <col min="15880" max="15880" width="15" style="5" customWidth="1"/>
    <col min="15881" max="15881" width="14.5703125" style="5" customWidth="1"/>
    <col min="15882" max="15882" width="17.7109375" style="5" customWidth="1"/>
    <col min="15883" max="15883" width="20" style="5" customWidth="1"/>
    <col min="15884" max="15884" width="15.28515625" style="5" customWidth="1"/>
    <col min="15885" max="15885" width="8.7109375" style="5" customWidth="1"/>
    <col min="15886" max="15886" width="13.7109375" style="5" customWidth="1"/>
    <col min="15887" max="15887" width="16.85546875" style="5" customWidth="1"/>
    <col min="15888" max="16127" width="9.140625" style="5"/>
    <col min="16128" max="16128" width="6.42578125" style="5" customWidth="1"/>
    <col min="16129" max="16129" width="8.5703125" style="5" customWidth="1"/>
    <col min="16130" max="16130" width="11.5703125" style="5" customWidth="1"/>
    <col min="16131" max="16131" width="29.42578125" style="5" customWidth="1"/>
    <col min="16132" max="16132" width="30.85546875" style="5" customWidth="1"/>
    <col min="16133" max="16133" width="8.7109375" style="5" customWidth="1"/>
    <col min="16134" max="16134" width="10.7109375" style="5" customWidth="1"/>
    <col min="16135" max="16135" width="12.85546875" style="5" customWidth="1"/>
    <col min="16136" max="16136" width="15" style="5" customWidth="1"/>
    <col min="16137" max="16137" width="14.5703125" style="5" customWidth="1"/>
    <col min="16138" max="16138" width="17.7109375" style="5" customWidth="1"/>
    <col min="16139" max="16139" width="20" style="5" customWidth="1"/>
    <col min="16140" max="16140" width="15.28515625" style="5" customWidth="1"/>
    <col min="16141" max="16141" width="8.7109375" style="5" customWidth="1"/>
    <col min="16142" max="16142" width="13.7109375" style="5" customWidth="1"/>
    <col min="16143" max="16143" width="16.85546875" style="5" customWidth="1"/>
    <col min="16144" max="16384" width="9.140625" style="5"/>
  </cols>
  <sheetData>
    <row r="1" spans="1:15" ht="15.75">
      <c r="A1" s="2"/>
      <c r="B1" s="2"/>
      <c r="C1" s="2"/>
      <c r="D1" s="2"/>
      <c r="E1" s="2"/>
      <c r="F1" s="2"/>
      <c r="G1" s="2"/>
      <c r="H1" s="499"/>
      <c r="I1" s="2"/>
      <c r="J1" s="2"/>
      <c r="K1" s="500"/>
      <c r="L1" s="15"/>
      <c r="M1" s="15"/>
      <c r="N1" s="15"/>
      <c r="O1" s="15"/>
    </row>
    <row r="2" spans="1:15" ht="15.75">
      <c r="A2" s="2"/>
      <c r="B2" s="2"/>
      <c r="C2" s="2"/>
      <c r="D2" s="2"/>
      <c r="E2" s="2"/>
      <c r="F2" s="2"/>
      <c r="G2" s="2"/>
      <c r="H2" s="499"/>
      <c r="I2" s="2"/>
      <c r="J2" s="2"/>
      <c r="K2" s="500"/>
      <c r="L2" s="4"/>
      <c r="M2" s="4"/>
      <c r="N2" s="4"/>
      <c r="O2" s="4"/>
    </row>
    <row r="3" spans="1:15" ht="20.25">
      <c r="A3" s="964"/>
      <c r="B3" s="964"/>
      <c r="C3" s="964"/>
      <c r="D3" s="965"/>
      <c r="E3" s="2"/>
      <c r="F3" s="2"/>
      <c r="G3" s="2"/>
      <c r="H3" s="499"/>
      <c r="I3" s="2"/>
      <c r="J3" s="2"/>
      <c r="K3" s="500"/>
      <c r="L3" s="4"/>
      <c r="M3" s="4"/>
      <c r="N3" s="4"/>
      <c r="O3" s="4"/>
    </row>
    <row r="4" spans="1:15" ht="21.75" customHeight="1">
      <c r="A4" s="966"/>
      <c r="B4" s="966"/>
      <c r="C4" s="966"/>
      <c r="D4" s="2"/>
      <c r="E4" s="2"/>
      <c r="F4" s="2"/>
      <c r="G4" s="2"/>
      <c r="H4" s="499"/>
      <c r="I4" s="2"/>
      <c r="J4" s="2"/>
      <c r="K4" s="500"/>
      <c r="L4" s="4"/>
      <c r="M4" s="4"/>
      <c r="N4" s="4"/>
      <c r="O4" s="4"/>
    </row>
    <row r="5" spans="1:15" ht="18" customHeight="1">
      <c r="A5" s="16"/>
      <c r="B5" s="16"/>
      <c r="C5" s="16"/>
      <c r="D5" s="2"/>
      <c r="E5" s="967" t="s">
        <v>32</v>
      </c>
      <c r="F5" s="967"/>
      <c r="G5" s="967"/>
      <c r="H5" s="967"/>
      <c r="I5" s="967"/>
      <c r="J5" s="967"/>
      <c r="K5" s="967"/>
      <c r="L5" s="967"/>
      <c r="M5" s="15"/>
      <c r="N5" s="15"/>
      <c r="O5" s="15"/>
    </row>
    <row r="6" spans="1:15" ht="15.75" customHeight="1">
      <c r="A6" s="2"/>
      <c r="B6" s="2"/>
      <c r="C6" s="2"/>
      <c r="D6" s="2"/>
      <c r="E6" s="967" t="s">
        <v>33</v>
      </c>
      <c r="F6" s="967"/>
      <c r="G6" s="967"/>
      <c r="H6" s="967"/>
      <c r="I6" s="967"/>
      <c r="J6" s="967"/>
      <c r="K6" s="967"/>
      <c r="L6" s="967"/>
      <c r="M6" s="15"/>
      <c r="N6" s="15"/>
      <c r="O6" s="15"/>
    </row>
    <row r="7" spans="1:15" ht="29.25" customHeight="1">
      <c r="A7" s="20"/>
      <c r="B7" s="20"/>
      <c r="C7" s="20"/>
      <c r="D7" s="20"/>
      <c r="E7" s="967" t="s">
        <v>36</v>
      </c>
      <c r="F7" s="967"/>
      <c r="G7" s="967"/>
      <c r="H7" s="967"/>
      <c r="I7" s="967"/>
      <c r="J7" s="967"/>
      <c r="K7" s="967"/>
      <c r="L7" s="967"/>
      <c r="M7" s="17"/>
      <c r="N7" s="17"/>
      <c r="O7" s="17"/>
    </row>
    <row r="8" spans="1:15" ht="12" customHeight="1">
      <c r="A8" s="19"/>
      <c r="B8" s="19"/>
      <c r="C8" s="19"/>
      <c r="D8" s="19"/>
      <c r="E8" s="19"/>
      <c r="F8" s="19"/>
      <c r="G8" s="21"/>
      <c r="H8" s="501"/>
      <c r="I8" s="21"/>
      <c r="J8" s="21"/>
      <c r="K8" s="501"/>
      <c r="L8" s="21"/>
      <c r="M8" s="6"/>
      <c r="N8" s="6"/>
      <c r="O8" s="6"/>
    </row>
    <row r="9" spans="1:15" ht="18" customHeight="1">
      <c r="A9" s="987" t="s">
        <v>21</v>
      </c>
      <c r="B9" s="988"/>
      <c r="C9" s="988"/>
      <c r="D9" s="992"/>
      <c r="E9" s="987" t="s">
        <v>740</v>
      </c>
      <c r="F9" s="988"/>
      <c r="G9" s="988"/>
      <c r="H9" s="988"/>
      <c r="I9" s="988"/>
      <c r="J9" s="988"/>
      <c r="K9" s="988"/>
      <c r="L9" s="988"/>
      <c r="M9" s="988"/>
      <c r="N9" s="988"/>
      <c r="O9" s="988"/>
    </row>
    <row r="10" spans="1:15" ht="18" customHeight="1">
      <c r="A10" s="987" t="s">
        <v>22</v>
      </c>
      <c r="B10" s="988"/>
      <c r="C10" s="988"/>
      <c r="D10" s="992"/>
      <c r="E10" s="987" t="s">
        <v>741</v>
      </c>
      <c r="F10" s="988"/>
      <c r="G10" s="988"/>
      <c r="H10" s="988"/>
      <c r="I10" s="988"/>
      <c r="J10" s="988"/>
      <c r="K10" s="988"/>
      <c r="L10" s="988"/>
      <c r="M10" s="988"/>
      <c r="N10" s="988"/>
      <c r="O10" s="988"/>
    </row>
    <row r="11" spans="1:15" ht="18" customHeight="1">
      <c r="A11" s="987" t="s">
        <v>23</v>
      </c>
      <c r="B11" s="988"/>
      <c r="C11" s="988"/>
      <c r="D11" s="992"/>
      <c r="E11" s="987" t="s">
        <v>742</v>
      </c>
      <c r="F11" s="988"/>
      <c r="G11" s="988"/>
      <c r="H11" s="988"/>
      <c r="I11" s="988"/>
      <c r="J11" s="988"/>
      <c r="K11" s="988"/>
      <c r="L11" s="988"/>
      <c r="M11" s="988"/>
      <c r="N11" s="988"/>
      <c r="O11" s="988"/>
    </row>
    <row r="12" spans="1:15" ht="18" customHeight="1">
      <c r="A12" s="987" t="s">
        <v>24</v>
      </c>
      <c r="B12" s="988"/>
      <c r="C12" s="988"/>
      <c r="D12" s="992"/>
      <c r="E12" s="1099" t="s">
        <v>743</v>
      </c>
      <c r="F12" s="988"/>
      <c r="G12" s="988"/>
      <c r="H12" s="988"/>
      <c r="I12" s="988"/>
      <c r="J12" s="988"/>
      <c r="K12" s="988"/>
      <c r="L12" s="988"/>
      <c r="M12" s="988"/>
      <c r="N12" s="988"/>
      <c r="O12" s="988"/>
    </row>
    <row r="13" spans="1:15" ht="18" customHeight="1">
      <c r="A13" s="987" t="s">
        <v>25</v>
      </c>
      <c r="B13" s="988"/>
      <c r="C13" s="988"/>
      <c r="D13" s="992"/>
      <c r="E13" s="987">
        <v>7714734225</v>
      </c>
      <c r="F13" s="988"/>
      <c r="G13" s="988"/>
      <c r="H13" s="988"/>
      <c r="I13" s="988"/>
      <c r="J13" s="988"/>
      <c r="K13" s="988"/>
      <c r="L13" s="988"/>
      <c r="M13" s="988"/>
      <c r="N13" s="988"/>
      <c r="O13" s="988"/>
    </row>
    <row r="14" spans="1:15" ht="18" customHeight="1">
      <c r="A14" s="987" t="s">
        <v>26</v>
      </c>
      <c r="B14" s="988"/>
      <c r="C14" s="988"/>
      <c r="D14" s="992"/>
      <c r="E14" s="987">
        <v>771401001</v>
      </c>
      <c r="F14" s="988"/>
      <c r="G14" s="988"/>
      <c r="H14" s="988"/>
      <c r="I14" s="988"/>
      <c r="J14" s="988"/>
      <c r="K14" s="988"/>
      <c r="L14" s="988"/>
      <c r="M14" s="988"/>
      <c r="N14" s="988"/>
      <c r="O14" s="988"/>
    </row>
    <row r="15" spans="1:15" ht="18" customHeight="1">
      <c r="A15" s="993" t="s">
        <v>27</v>
      </c>
      <c r="B15" s="993"/>
      <c r="C15" s="993"/>
      <c r="D15" s="993"/>
      <c r="E15" s="987">
        <v>45277586000</v>
      </c>
      <c r="F15" s="988"/>
      <c r="G15" s="988"/>
      <c r="H15" s="988"/>
      <c r="I15" s="988"/>
      <c r="J15" s="988"/>
      <c r="K15" s="988"/>
      <c r="L15" s="988"/>
      <c r="M15" s="988"/>
      <c r="N15" s="988"/>
      <c r="O15" s="988"/>
    </row>
    <row r="16" spans="1:15" ht="18" customHeight="1">
      <c r="A16" s="31"/>
      <c r="B16" s="32"/>
      <c r="C16" s="32"/>
      <c r="D16" s="32"/>
      <c r="E16" s="32"/>
      <c r="F16" s="32"/>
      <c r="G16" s="32"/>
      <c r="H16" s="502"/>
      <c r="I16" s="32"/>
      <c r="J16" s="32"/>
      <c r="K16" s="502"/>
      <c r="L16" s="32"/>
      <c r="M16" s="32"/>
      <c r="N16" s="32"/>
      <c r="O16" s="32"/>
    </row>
    <row r="17" spans="1:15" ht="12.75" customHeight="1">
      <c r="A17" s="975" t="s">
        <v>4</v>
      </c>
      <c r="B17" s="975" t="s">
        <v>5</v>
      </c>
      <c r="C17" s="975" t="s">
        <v>6</v>
      </c>
      <c r="D17" s="982" t="s">
        <v>28</v>
      </c>
      <c r="E17" s="983"/>
      <c r="F17" s="983"/>
      <c r="G17" s="983"/>
      <c r="H17" s="983"/>
      <c r="I17" s="983"/>
      <c r="J17" s="983"/>
      <c r="K17" s="983"/>
      <c r="L17" s="983"/>
      <c r="M17" s="984"/>
      <c r="N17" s="975" t="s">
        <v>19</v>
      </c>
      <c r="O17" s="980" t="s">
        <v>20</v>
      </c>
    </row>
    <row r="18" spans="1:15" s="7" customFormat="1" ht="42" customHeight="1">
      <c r="A18" s="976"/>
      <c r="B18" s="976"/>
      <c r="C18" s="976"/>
      <c r="D18" s="985" t="s">
        <v>7</v>
      </c>
      <c r="E18" s="980" t="s">
        <v>8</v>
      </c>
      <c r="F18" s="978" t="s">
        <v>9</v>
      </c>
      <c r="G18" s="979"/>
      <c r="H18" s="1095" t="s">
        <v>12</v>
      </c>
      <c r="I18" s="978" t="s">
        <v>13</v>
      </c>
      <c r="J18" s="979"/>
      <c r="K18" s="1097" t="s">
        <v>30</v>
      </c>
      <c r="L18" s="978" t="s">
        <v>16</v>
      </c>
      <c r="M18" s="979"/>
      <c r="N18" s="976"/>
      <c r="O18" s="977"/>
    </row>
    <row r="19" spans="1:15" s="7" customFormat="1" ht="93.75" customHeight="1">
      <c r="A19" s="977"/>
      <c r="B19" s="977"/>
      <c r="C19" s="977"/>
      <c r="D19" s="986"/>
      <c r="E19" s="981"/>
      <c r="F19" s="126" t="s">
        <v>10</v>
      </c>
      <c r="G19" s="33" t="s">
        <v>11</v>
      </c>
      <c r="H19" s="1096"/>
      <c r="I19" s="34" t="s">
        <v>14</v>
      </c>
      <c r="J19" s="34" t="s">
        <v>15</v>
      </c>
      <c r="K19" s="1098"/>
      <c r="L19" s="34" t="s">
        <v>17</v>
      </c>
      <c r="M19" s="126" t="s">
        <v>18</v>
      </c>
      <c r="N19" s="977"/>
      <c r="O19" s="127" t="s">
        <v>31</v>
      </c>
    </row>
    <row r="20" spans="1:15" s="9" customFormat="1" ht="13.5" customHeight="1">
      <c r="A20" s="11">
        <v>1</v>
      </c>
      <c r="B20" s="11">
        <v>2</v>
      </c>
      <c r="C20" s="11">
        <v>3</v>
      </c>
      <c r="D20" s="11">
        <v>4</v>
      </c>
      <c r="E20" s="11">
        <v>5</v>
      </c>
      <c r="F20" s="11">
        <v>6</v>
      </c>
      <c r="G20" s="11">
        <v>7</v>
      </c>
      <c r="H20" s="11">
        <v>8</v>
      </c>
      <c r="I20" s="11">
        <v>9</v>
      </c>
      <c r="J20" s="11">
        <v>10</v>
      </c>
      <c r="K20" s="11">
        <v>11</v>
      </c>
      <c r="L20" s="11">
        <v>12</v>
      </c>
      <c r="M20" s="11">
        <v>13</v>
      </c>
      <c r="N20" s="11">
        <v>14</v>
      </c>
      <c r="O20" s="11">
        <v>15</v>
      </c>
    </row>
    <row r="21" spans="1:15" s="9" customFormat="1" ht="13.5" customHeight="1">
      <c r="A21" s="1087" t="s">
        <v>156</v>
      </c>
      <c r="B21" s="1088"/>
      <c r="C21" s="1088"/>
      <c r="D21" s="1088"/>
      <c r="E21" s="1088"/>
      <c r="F21" s="1088"/>
      <c r="G21" s="1088"/>
      <c r="H21" s="1088"/>
      <c r="I21" s="1088"/>
      <c r="J21" s="1088"/>
      <c r="K21" s="1088"/>
      <c r="L21" s="1088"/>
      <c r="M21" s="1088"/>
      <c r="N21" s="1088"/>
      <c r="O21" s="1089"/>
    </row>
    <row r="22" spans="1:15" s="9" customFormat="1" ht="18.75" customHeight="1">
      <c r="A22" s="8">
        <v>1</v>
      </c>
      <c r="B22" s="8" t="s">
        <v>53</v>
      </c>
      <c r="C22" s="8">
        <v>2320213</v>
      </c>
      <c r="D22" s="8" t="s">
        <v>744</v>
      </c>
      <c r="E22" s="8" t="s">
        <v>745</v>
      </c>
      <c r="F22" s="8">
        <v>166</v>
      </c>
      <c r="G22" s="8" t="s">
        <v>746</v>
      </c>
      <c r="H22" s="8">
        <v>31.69</v>
      </c>
      <c r="I22" s="8">
        <v>45277553000</v>
      </c>
      <c r="J22" s="8" t="s">
        <v>747</v>
      </c>
      <c r="K22" s="8">
        <v>1262.21</v>
      </c>
      <c r="L22" s="503" t="s">
        <v>748</v>
      </c>
      <c r="M22" s="503" t="s">
        <v>749</v>
      </c>
      <c r="N22" s="8" t="s">
        <v>56</v>
      </c>
      <c r="O22" s="8" t="s">
        <v>58</v>
      </c>
    </row>
    <row r="23" spans="1:15" s="9" customFormat="1" ht="18.75" customHeight="1">
      <c r="A23" s="8">
        <v>2</v>
      </c>
      <c r="B23" s="8" t="s">
        <v>53</v>
      </c>
      <c r="C23" s="8">
        <v>1721799</v>
      </c>
      <c r="D23" s="8" t="s">
        <v>750</v>
      </c>
      <c r="E23" s="8" t="s">
        <v>745</v>
      </c>
      <c r="F23" s="8">
        <v>166</v>
      </c>
      <c r="G23" s="8" t="s">
        <v>746</v>
      </c>
      <c r="H23" s="8">
        <v>25.6</v>
      </c>
      <c r="I23" s="8">
        <v>45277553000</v>
      </c>
      <c r="J23" s="8" t="s">
        <v>747</v>
      </c>
      <c r="K23" s="8">
        <v>439.81</v>
      </c>
      <c r="L23" s="503" t="s">
        <v>748</v>
      </c>
      <c r="M23" s="503" t="s">
        <v>749</v>
      </c>
      <c r="N23" s="8" t="s">
        <v>56</v>
      </c>
      <c r="O23" s="8" t="s">
        <v>58</v>
      </c>
    </row>
    <row r="24" spans="1:15" s="9" customFormat="1" ht="18.75" customHeight="1">
      <c r="A24" s="8">
        <v>3</v>
      </c>
      <c r="B24" s="8" t="s">
        <v>53</v>
      </c>
      <c r="C24" s="8">
        <v>2422140</v>
      </c>
      <c r="D24" s="8" t="s">
        <v>751</v>
      </c>
      <c r="E24" s="8" t="s">
        <v>745</v>
      </c>
      <c r="F24" s="8">
        <v>166</v>
      </c>
      <c r="G24" s="8" t="s">
        <v>746</v>
      </c>
      <c r="H24" s="8">
        <v>58</v>
      </c>
      <c r="I24" s="8">
        <v>45277553000</v>
      </c>
      <c r="J24" s="8" t="s">
        <v>747</v>
      </c>
      <c r="K24" s="8">
        <v>3380.8</v>
      </c>
      <c r="L24" s="503" t="s">
        <v>748</v>
      </c>
      <c r="M24" s="503" t="s">
        <v>749</v>
      </c>
      <c r="N24" s="8" t="s">
        <v>56</v>
      </c>
      <c r="O24" s="8" t="s">
        <v>58</v>
      </c>
    </row>
    <row r="25" spans="1:15" s="9" customFormat="1" ht="18.75" customHeight="1">
      <c r="A25" s="8">
        <v>4</v>
      </c>
      <c r="B25" s="8" t="s">
        <v>53</v>
      </c>
      <c r="C25" s="8">
        <v>2422140</v>
      </c>
      <c r="D25" s="8" t="s">
        <v>752</v>
      </c>
      <c r="E25" s="8" t="s">
        <v>745</v>
      </c>
      <c r="F25" s="8">
        <v>166</v>
      </c>
      <c r="G25" s="8" t="s">
        <v>746</v>
      </c>
      <c r="H25" s="8">
        <v>6</v>
      </c>
      <c r="I25" s="8">
        <v>45277553000</v>
      </c>
      <c r="J25" s="8" t="s">
        <v>747</v>
      </c>
      <c r="K25" s="8">
        <v>77.34</v>
      </c>
      <c r="L25" s="503" t="s">
        <v>748</v>
      </c>
      <c r="M25" s="503" t="s">
        <v>749</v>
      </c>
      <c r="N25" s="8" t="s">
        <v>56</v>
      </c>
      <c r="O25" s="8" t="s">
        <v>58</v>
      </c>
    </row>
    <row r="26" spans="1:15" s="9" customFormat="1" ht="18.75" customHeight="1">
      <c r="A26" s="8">
        <v>5</v>
      </c>
      <c r="B26" s="8" t="s">
        <v>53</v>
      </c>
      <c r="C26" s="8">
        <v>3190766</v>
      </c>
      <c r="D26" s="8" t="s">
        <v>753</v>
      </c>
      <c r="E26" s="8" t="s">
        <v>745</v>
      </c>
      <c r="F26" s="8">
        <v>166</v>
      </c>
      <c r="G26" s="8" t="s">
        <v>746</v>
      </c>
      <c r="H26" s="8">
        <v>6</v>
      </c>
      <c r="I26" s="8">
        <v>45277553000</v>
      </c>
      <c r="J26" s="8" t="s">
        <v>747</v>
      </c>
      <c r="K26" s="8">
        <v>7322.84</v>
      </c>
      <c r="L26" s="503" t="s">
        <v>748</v>
      </c>
      <c r="M26" s="503" t="s">
        <v>749</v>
      </c>
      <c r="N26" s="8" t="s">
        <v>56</v>
      </c>
      <c r="O26" s="8" t="s">
        <v>58</v>
      </c>
    </row>
    <row r="27" spans="1:15" s="9" customFormat="1" ht="18.75" customHeight="1">
      <c r="A27" s="8">
        <v>6</v>
      </c>
      <c r="B27" s="8" t="s">
        <v>53</v>
      </c>
      <c r="C27" s="8">
        <v>2519524</v>
      </c>
      <c r="D27" s="8" t="s">
        <v>754</v>
      </c>
      <c r="E27" s="8" t="s">
        <v>745</v>
      </c>
      <c r="F27" s="8">
        <v>166</v>
      </c>
      <c r="G27" s="8" t="s">
        <v>746</v>
      </c>
      <c r="H27" s="8">
        <v>4</v>
      </c>
      <c r="I27" s="8">
        <v>45277553000</v>
      </c>
      <c r="J27" s="8" t="s">
        <v>747</v>
      </c>
      <c r="K27" s="8">
        <v>610.12</v>
      </c>
      <c r="L27" s="503" t="s">
        <v>748</v>
      </c>
      <c r="M27" s="503" t="s">
        <v>749</v>
      </c>
      <c r="N27" s="8" t="s">
        <v>56</v>
      </c>
      <c r="O27" s="8" t="s">
        <v>58</v>
      </c>
    </row>
    <row r="28" spans="1:15" s="9" customFormat="1" ht="18.75" customHeight="1">
      <c r="A28" s="8">
        <v>7</v>
      </c>
      <c r="B28" s="8" t="s">
        <v>53</v>
      </c>
      <c r="C28" s="8">
        <v>2320030</v>
      </c>
      <c r="D28" s="8" t="s">
        <v>755</v>
      </c>
      <c r="E28" s="8" t="s">
        <v>745</v>
      </c>
      <c r="F28" s="8">
        <v>166</v>
      </c>
      <c r="G28" s="8" t="s">
        <v>746</v>
      </c>
      <c r="H28" s="8">
        <v>1.2</v>
      </c>
      <c r="I28" s="8">
        <v>45277553000</v>
      </c>
      <c r="J28" s="8" t="s">
        <v>747</v>
      </c>
      <c r="K28" s="8">
        <v>47.48</v>
      </c>
      <c r="L28" s="503" t="s">
        <v>748</v>
      </c>
      <c r="M28" s="503" t="s">
        <v>749</v>
      </c>
      <c r="N28" s="8" t="s">
        <v>56</v>
      </c>
      <c r="O28" s="8" t="s">
        <v>58</v>
      </c>
    </row>
    <row r="29" spans="1:15" s="9" customFormat="1" ht="13.5" customHeight="1">
      <c r="A29" s="8">
        <v>8</v>
      </c>
      <c r="B29" s="8" t="s">
        <v>53</v>
      </c>
      <c r="C29" s="8">
        <v>2320030</v>
      </c>
      <c r="D29" s="8" t="s">
        <v>756</v>
      </c>
      <c r="E29" s="8" t="s">
        <v>745</v>
      </c>
      <c r="F29" s="8">
        <v>166</v>
      </c>
      <c r="G29" s="8" t="s">
        <v>746</v>
      </c>
      <c r="H29" s="8">
        <v>14.5</v>
      </c>
      <c r="I29" s="8">
        <v>45277553000</v>
      </c>
      <c r="J29" s="8" t="s">
        <v>747</v>
      </c>
      <c r="K29" s="8">
        <v>12064.58</v>
      </c>
      <c r="L29" s="503" t="s">
        <v>748</v>
      </c>
      <c r="M29" s="503" t="s">
        <v>749</v>
      </c>
      <c r="N29" s="8" t="s">
        <v>56</v>
      </c>
      <c r="O29" s="8" t="s">
        <v>58</v>
      </c>
    </row>
    <row r="30" spans="1:15" s="9" customFormat="1" ht="18.75" customHeight="1">
      <c r="A30" s="8">
        <v>9</v>
      </c>
      <c r="B30" s="8" t="s">
        <v>53</v>
      </c>
      <c r="C30" s="8">
        <v>2320030</v>
      </c>
      <c r="D30" s="8" t="s">
        <v>757</v>
      </c>
      <c r="E30" s="8" t="s">
        <v>745</v>
      </c>
      <c r="F30" s="8">
        <v>166</v>
      </c>
      <c r="G30" s="8" t="s">
        <v>746</v>
      </c>
      <c r="H30" s="8">
        <v>3.6</v>
      </c>
      <c r="I30" s="8">
        <v>45277553000</v>
      </c>
      <c r="J30" s="8" t="s">
        <v>747</v>
      </c>
      <c r="K30" s="8">
        <v>4570.13</v>
      </c>
      <c r="L30" s="503" t="s">
        <v>748</v>
      </c>
      <c r="M30" s="503" t="s">
        <v>749</v>
      </c>
      <c r="N30" s="8" t="s">
        <v>56</v>
      </c>
      <c r="O30" s="8" t="s">
        <v>58</v>
      </c>
    </row>
    <row r="31" spans="1:15" s="9" customFormat="1" ht="18.75" customHeight="1">
      <c r="A31" s="8">
        <v>10</v>
      </c>
      <c r="B31" s="8" t="s">
        <v>53</v>
      </c>
      <c r="C31" s="8">
        <v>2320213</v>
      </c>
      <c r="D31" s="8" t="s">
        <v>758</v>
      </c>
      <c r="E31" s="8" t="s">
        <v>745</v>
      </c>
      <c r="F31" s="8">
        <v>166</v>
      </c>
      <c r="G31" s="8" t="s">
        <v>746</v>
      </c>
      <c r="H31" s="8">
        <v>17.5</v>
      </c>
      <c r="I31" s="8">
        <v>45277553000</v>
      </c>
      <c r="J31" s="8" t="s">
        <v>747</v>
      </c>
      <c r="K31" s="8">
        <v>645.23</v>
      </c>
      <c r="L31" s="503" t="s">
        <v>748</v>
      </c>
      <c r="M31" s="503" t="s">
        <v>749</v>
      </c>
      <c r="N31" s="8" t="s">
        <v>56</v>
      </c>
      <c r="O31" s="8" t="s">
        <v>58</v>
      </c>
    </row>
    <row r="32" spans="1:15" s="9" customFormat="1" ht="23.25" customHeight="1">
      <c r="A32" s="8">
        <v>11</v>
      </c>
      <c r="B32" s="8" t="s">
        <v>53</v>
      </c>
      <c r="C32" s="8">
        <v>2895430</v>
      </c>
      <c r="D32" s="8" t="s">
        <v>759</v>
      </c>
      <c r="E32" s="8" t="s">
        <v>745</v>
      </c>
      <c r="F32" s="35">
        <v>18</v>
      </c>
      <c r="G32" s="23" t="s">
        <v>43</v>
      </c>
      <c r="H32" s="8">
        <v>4.8</v>
      </c>
      <c r="I32" s="8">
        <v>45277553000</v>
      </c>
      <c r="J32" s="8" t="s">
        <v>747</v>
      </c>
      <c r="K32" s="8">
        <v>528.22</v>
      </c>
      <c r="L32" s="503" t="s">
        <v>748</v>
      </c>
      <c r="M32" s="503" t="s">
        <v>749</v>
      </c>
      <c r="N32" s="8" t="s">
        <v>56</v>
      </c>
      <c r="O32" s="8" t="s">
        <v>58</v>
      </c>
    </row>
    <row r="33" spans="1:15" s="9" customFormat="1" ht="18.75" customHeight="1">
      <c r="A33" s="8">
        <v>12</v>
      </c>
      <c r="B33" s="8" t="s">
        <v>53</v>
      </c>
      <c r="C33" s="8">
        <v>2422140</v>
      </c>
      <c r="D33" s="8" t="s">
        <v>760</v>
      </c>
      <c r="E33" s="8" t="s">
        <v>745</v>
      </c>
      <c r="F33" s="8">
        <v>166</v>
      </c>
      <c r="G33" s="8" t="s">
        <v>746</v>
      </c>
      <c r="H33" s="8">
        <v>6.7</v>
      </c>
      <c r="I33" s="8">
        <v>45277553000</v>
      </c>
      <c r="J33" s="8" t="s">
        <v>747</v>
      </c>
      <c r="K33" s="8">
        <v>1022.02</v>
      </c>
      <c r="L33" s="503" t="s">
        <v>748</v>
      </c>
      <c r="M33" s="503" t="s">
        <v>749</v>
      </c>
      <c r="N33" s="8" t="s">
        <v>56</v>
      </c>
      <c r="O33" s="8" t="s">
        <v>58</v>
      </c>
    </row>
    <row r="34" spans="1:15" s="9" customFormat="1" ht="18.75" customHeight="1">
      <c r="A34" s="8">
        <v>13</v>
      </c>
      <c r="B34" s="8" t="s">
        <v>53</v>
      </c>
      <c r="C34" s="8">
        <v>3312480</v>
      </c>
      <c r="D34" s="8" t="s">
        <v>761</v>
      </c>
      <c r="E34" s="8" t="s">
        <v>745</v>
      </c>
      <c r="F34" s="8">
        <v>796</v>
      </c>
      <c r="G34" s="8" t="s">
        <v>465</v>
      </c>
      <c r="H34" s="8">
        <v>13</v>
      </c>
      <c r="I34" s="8">
        <v>45277553000</v>
      </c>
      <c r="J34" s="8" t="s">
        <v>747</v>
      </c>
      <c r="K34" s="8">
        <v>20000</v>
      </c>
      <c r="L34" s="503" t="s">
        <v>749</v>
      </c>
      <c r="M34" s="503" t="s">
        <v>762</v>
      </c>
      <c r="N34" s="8" t="s">
        <v>56</v>
      </c>
      <c r="O34" s="8" t="s">
        <v>58</v>
      </c>
    </row>
    <row r="35" spans="1:15" s="9" customFormat="1" ht="24" customHeight="1">
      <c r="A35" s="8">
        <v>14</v>
      </c>
      <c r="B35" s="8" t="s">
        <v>53</v>
      </c>
      <c r="C35" s="8">
        <v>4110010</v>
      </c>
      <c r="D35" s="8" t="s">
        <v>763</v>
      </c>
      <c r="E35" s="8"/>
      <c r="F35" s="8">
        <v>796</v>
      </c>
      <c r="G35" s="8" t="s">
        <v>465</v>
      </c>
      <c r="H35" s="8">
        <v>54</v>
      </c>
      <c r="I35" s="8">
        <v>45277553000</v>
      </c>
      <c r="J35" s="8" t="s">
        <v>747</v>
      </c>
      <c r="K35" s="8">
        <v>7199.82</v>
      </c>
      <c r="L35" s="503" t="s">
        <v>764</v>
      </c>
      <c r="M35" s="503" t="s">
        <v>748</v>
      </c>
      <c r="N35" s="8" t="s">
        <v>56</v>
      </c>
      <c r="O35" s="8" t="s">
        <v>58</v>
      </c>
    </row>
    <row r="36" spans="1:15" s="9" customFormat="1" ht="18.75" customHeight="1">
      <c r="A36" s="8">
        <v>15</v>
      </c>
      <c r="B36" s="8" t="s">
        <v>53</v>
      </c>
      <c r="C36" s="8">
        <v>5050010</v>
      </c>
      <c r="D36" s="8" t="s">
        <v>765</v>
      </c>
      <c r="E36" s="8"/>
      <c r="F36" s="8">
        <v>796</v>
      </c>
      <c r="G36" s="8" t="s">
        <v>465</v>
      </c>
      <c r="H36" s="8">
        <v>148</v>
      </c>
      <c r="I36" s="8">
        <v>45277553000</v>
      </c>
      <c r="J36" s="8" t="s">
        <v>747</v>
      </c>
      <c r="K36" s="8">
        <v>7367.5</v>
      </c>
      <c r="L36" s="503" t="s">
        <v>764</v>
      </c>
      <c r="M36" s="503" t="s">
        <v>748</v>
      </c>
      <c r="N36" s="8" t="s">
        <v>56</v>
      </c>
      <c r="O36" s="8" t="s">
        <v>58</v>
      </c>
    </row>
    <row r="37" spans="1:15" s="9" customFormat="1" ht="18.75" customHeight="1">
      <c r="A37" s="8"/>
      <c r="B37" s="1092" t="s">
        <v>766</v>
      </c>
      <c r="C37" s="1093"/>
      <c r="D37" s="1093"/>
      <c r="E37" s="1093"/>
      <c r="F37" s="1093"/>
      <c r="G37" s="1093"/>
      <c r="H37" s="1093"/>
      <c r="I37" s="1093"/>
      <c r="J37" s="1094"/>
      <c r="K37" s="822">
        <f>SUM(K22:K36)</f>
        <v>66538.100000000006</v>
      </c>
      <c r="L37" s="503"/>
      <c r="M37" s="503"/>
      <c r="N37" s="8"/>
      <c r="O37" s="8"/>
    </row>
    <row r="38" spans="1:15">
      <c r="A38" s="1087" t="s">
        <v>29</v>
      </c>
      <c r="B38" s="1088"/>
      <c r="C38" s="1088"/>
      <c r="D38" s="1088"/>
      <c r="E38" s="1088"/>
      <c r="F38" s="1088"/>
      <c r="G38" s="1088"/>
      <c r="H38" s="1088"/>
      <c r="I38" s="1088"/>
      <c r="J38" s="1088"/>
      <c r="K38" s="1088"/>
      <c r="L38" s="1088"/>
      <c r="M38" s="1088"/>
      <c r="N38" s="1088"/>
      <c r="O38" s="1089"/>
    </row>
    <row r="39" spans="1:15" ht="25.5">
      <c r="A39" s="8">
        <v>16</v>
      </c>
      <c r="B39" s="8" t="s">
        <v>53</v>
      </c>
      <c r="C39" s="10">
        <v>8040020</v>
      </c>
      <c r="D39" s="11" t="s">
        <v>767</v>
      </c>
      <c r="E39" s="12" t="s">
        <v>122</v>
      </c>
      <c r="F39" s="8">
        <v>792</v>
      </c>
      <c r="G39" s="13" t="s">
        <v>51</v>
      </c>
      <c r="H39" s="8">
        <v>5</v>
      </c>
      <c r="I39" s="8">
        <v>45277553000</v>
      </c>
      <c r="J39" s="8" t="s">
        <v>747</v>
      </c>
      <c r="K39" s="8">
        <v>30800</v>
      </c>
      <c r="L39" s="503" t="s">
        <v>762</v>
      </c>
      <c r="M39" s="503" t="s">
        <v>768</v>
      </c>
      <c r="N39" s="8" t="s">
        <v>56</v>
      </c>
      <c r="O39" s="8" t="s">
        <v>58</v>
      </c>
    </row>
    <row r="40" spans="1:15">
      <c r="A40" s="8">
        <v>17</v>
      </c>
      <c r="B40" s="8" t="s">
        <v>53</v>
      </c>
      <c r="C40" s="8">
        <v>3699010</v>
      </c>
      <c r="D40" s="8" t="s">
        <v>769</v>
      </c>
      <c r="E40" s="8" t="s">
        <v>770</v>
      </c>
      <c r="F40" s="8">
        <v>796</v>
      </c>
      <c r="G40" s="8" t="s">
        <v>465</v>
      </c>
      <c r="H40" s="8">
        <v>909</v>
      </c>
      <c r="I40" s="8">
        <v>45277553000</v>
      </c>
      <c r="J40" s="8" t="s">
        <v>747</v>
      </c>
      <c r="K40" s="8">
        <v>9594.4599999999991</v>
      </c>
      <c r="L40" s="503" t="s">
        <v>771</v>
      </c>
      <c r="M40" s="503" t="s">
        <v>772</v>
      </c>
      <c r="N40" s="8" t="s">
        <v>56</v>
      </c>
      <c r="O40" s="8" t="s">
        <v>58</v>
      </c>
    </row>
    <row r="41" spans="1:15" ht="102">
      <c r="A41" s="8">
        <v>18</v>
      </c>
      <c r="B41" s="8" t="s">
        <v>53</v>
      </c>
      <c r="C41" s="8">
        <v>9434000</v>
      </c>
      <c r="D41" s="504" t="s">
        <v>773</v>
      </c>
      <c r="E41" s="8" t="s">
        <v>745</v>
      </c>
      <c r="F41" s="8">
        <v>796</v>
      </c>
      <c r="G41" s="8" t="s">
        <v>465</v>
      </c>
      <c r="H41" s="8">
        <v>1</v>
      </c>
      <c r="I41" s="8">
        <v>45277553000</v>
      </c>
      <c r="J41" s="8" t="s">
        <v>747</v>
      </c>
      <c r="K41" s="505">
        <v>225810</v>
      </c>
      <c r="L41" s="503">
        <v>41365</v>
      </c>
      <c r="M41" s="503">
        <v>41456</v>
      </c>
      <c r="N41" s="8" t="s">
        <v>56</v>
      </c>
      <c r="O41" s="8" t="s">
        <v>58</v>
      </c>
    </row>
    <row r="42" spans="1:15" ht="89.25">
      <c r="A42" s="8">
        <v>19</v>
      </c>
      <c r="B42" s="8" t="s">
        <v>53</v>
      </c>
      <c r="C42" s="8">
        <v>9434000</v>
      </c>
      <c r="D42" s="506" t="s">
        <v>774</v>
      </c>
      <c r="E42" s="8" t="s">
        <v>745</v>
      </c>
      <c r="F42" s="8">
        <v>796</v>
      </c>
      <c r="G42" s="8" t="s">
        <v>465</v>
      </c>
      <c r="H42" s="8">
        <v>1</v>
      </c>
      <c r="I42" s="8">
        <v>45277553000</v>
      </c>
      <c r="J42" s="8" t="s">
        <v>747</v>
      </c>
      <c r="K42" s="505">
        <v>155610</v>
      </c>
      <c r="L42" s="503">
        <v>41365</v>
      </c>
      <c r="M42" s="503">
        <v>41456</v>
      </c>
      <c r="N42" s="8" t="s">
        <v>56</v>
      </c>
      <c r="O42" s="8" t="s">
        <v>58</v>
      </c>
    </row>
    <row r="43" spans="1:15" ht="38.25">
      <c r="A43" s="8">
        <v>20</v>
      </c>
      <c r="B43" s="8" t="s">
        <v>53</v>
      </c>
      <c r="C43" s="8">
        <v>9434000</v>
      </c>
      <c r="D43" s="506" t="s">
        <v>775</v>
      </c>
      <c r="E43" s="8" t="s">
        <v>745</v>
      </c>
      <c r="F43" s="8">
        <v>796</v>
      </c>
      <c r="G43" s="8" t="s">
        <v>465</v>
      </c>
      <c r="H43" s="8">
        <v>1</v>
      </c>
      <c r="I43" s="8">
        <v>45277553000</v>
      </c>
      <c r="J43" s="8" t="s">
        <v>747</v>
      </c>
      <c r="K43" s="505">
        <v>98310</v>
      </c>
      <c r="L43" s="503">
        <v>41365</v>
      </c>
      <c r="M43" s="503">
        <v>41487</v>
      </c>
      <c r="N43" s="8" t="s">
        <v>56</v>
      </c>
      <c r="O43" s="8" t="s">
        <v>58</v>
      </c>
    </row>
    <row r="44" spans="1:15" ht="25.5">
      <c r="A44" s="8">
        <v>21</v>
      </c>
      <c r="B44" s="8" t="s">
        <v>53</v>
      </c>
      <c r="C44" s="8">
        <v>9434000</v>
      </c>
      <c r="D44" s="506" t="s">
        <v>776</v>
      </c>
      <c r="E44" s="8" t="s">
        <v>745</v>
      </c>
      <c r="F44" s="8">
        <v>796</v>
      </c>
      <c r="G44" s="8" t="s">
        <v>465</v>
      </c>
      <c r="H44" s="8">
        <v>1</v>
      </c>
      <c r="I44" s="8">
        <v>45277553000</v>
      </c>
      <c r="J44" s="8" t="s">
        <v>747</v>
      </c>
      <c r="K44" s="505">
        <v>545420</v>
      </c>
      <c r="L44" s="503">
        <v>41365</v>
      </c>
      <c r="M44" s="503">
        <v>41487</v>
      </c>
      <c r="N44" s="8" t="s">
        <v>56</v>
      </c>
      <c r="O44" s="8" t="s">
        <v>58</v>
      </c>
    </row>
    <row r="45" spans="1:15">
      <c r="A45" s="8">
        <v>22</v>
      </c>
      <c r="B45" s="8" t="s">
        <v>53</v>
      </c>
      <c r="C45" s="8">
        <v>3150000</v>
      </c>
      <c r="D45" s="8" t="s">
        <v>777</v>
      </c>
      <c r="E45" s="8" t="s">
        <v>745</v>
      </c>
      <c r="F45" s="8">
        <v>796</v>
      </c>
      <c r="G45" s="8" t="s">
        <v>465</v>
      </c>
      <c r="H45" s="8">
        <v>260</v>
      </c>
      <c r="I45" s="8">
        <v>45277553000</v>
      </c>
      <c r="J45" s="8" t="s">
        <v>747</v>
      </c>
      <c r="K45" s="8">
        <v>16330</v>
      </c>
      <c r="L45" s="503">
        <v>41395</v>
      </c>
      <c r="M45" s="503">
        <v>41426</v>
      </c>
      <c r="N45" s="8" t="s">
        <v>56</v>
      </c>
      <c r="O45" s="8" t="s">
        <v>58</v>
      </c>
    </row>
    <row r="46" spans="1:15" ht="25.5">
      <c r="A46" s="8">
        <v>23</v>
      </c>
      <c r="B46" s="8" t="s">
        <v>53</v>
      </c>
      <c r="C46" s="8">
        <v>4110009</v>
      </c>
      <c r="D46" s="8" t="s">
        <v>778</v>
      </c>
      <c r="E46" s="8"/>
      <c r="F46" s="8">
        <v>796</v>
      </c>
      <c r="G46" s="8" t="s">
        <v>465</v>
      </c>
      <c r="H46" s="8">
        <v>54</v>
      </c>
      <c r="I46" s="8">
        <v>45277553000</v>
      </c>
      <c r="J46" s="8" t="s">
        <v>747</v>
      </c>
      <c r="K46" s="8">
        <v>7198.82</v>
      </c>
      <c r="L46" s="503">
        <v>41365</v>
      </c>
      <c r="M46" s="503">
        <v>41395</v>
      </c>
      <c r="N46" s="8" t="s">
        <v>56</v>
      </c>
      <c r="O46" s="8" t="s">
        <v>58</v>
      </c>
    </row>
    <row r="47" spans="1:15">
      <c r="A47" s="8">
        <v>24</v>
      </c>
      <c r="B47" s="8" t="s">
        <v>53</v>
      </c>
      <c r="C47" s="8">
        <v>5050010</v>
      </c>
      <c r="D47" s="8" t="s">
        <v>779</v>
      </c>
      <c r="E47" s="8"/>
      <c r="F47" s="8">
        <v>796</v>
      </c>
      <c r="G47" s="8" t="s">
        <v>465</v>
      </c>
      <c r="H47" s="8">
        <v>148</v>
      </c>
      <c r="I47" s="8">
        <v>45277553000</v>
      </c>
      <c r="J47" s="8" t="s">
        <v>747</v>
      </c>
      <c r="K47" s="8">
        <v>7367.5</v>
      </c>
      <c r="L47" s="503">
        <v>41365</v>
      </c>
      <c r="M47" s="503">
        <v>41395</v>
      </c>
      <c r="N47" s="8" t="s">
        <v>56</v>
      </c>
      <c r="O47" s="8" t="s">
        <v>58</v>
      </c>
    </row>
    <row r="48" spans="1:15" ht="25.5">
      <c r="A48" s="8">
        <v>25</v>
      </c>
      <c r="B48" s="8" t="s">
        <v>53</v>
      </c>
      <c r="C48" s="8">
        <v>6319999</v>
      </c>
      <c r="D48" s="8" t="s">
        <v>780</v>
      </c>
      <c r="E48" s="8"/>
      <c r="F48" s="8">
        <v>356</v>
      </c>
      <c r="G48" s="8" t="s">
        <v>781</v>
      </c>
      <c r="H48" s="8"/>
      <c r="I48" s="8">
        <v>45277552999</v>
      </c>
      <c r="J48" s="8" t="s">
        <v>747</v>
      </c>
      <c r="K48" s="8">
        <v>137499.67000000001</v>
      </c>
      <c r="L48" s="503">
        <v>41365</v>
      </c>
      <c r="M48" s="503">
        <v>41395</v>
      </c>
      <c r="N48" s="8" t="s">
        <v>56</v>
      </c>
      <c r="O48" s="8" t="s">
        <v>58</v>
      </c>
    </row>
    <row r="49" spans="1:15">
      <c r="A49" s="1092" t="s">
        <v>782</v>
      </c>
      <c r="B49" s="1093"/>
      <c r="C49" s="1093"/>
      <c r="D49" s="1093"/>
      <c r="E49" s="1093"/>
      <c r="F49" s="1093"/>
      <c r="G49" s="1093"/>
      <c r="H49" s="1093"/>
      <c r="I49" s="1093"/>
      <c r="J49" s="1094"/>
      <c r="K49" s="822">
        <f>SUM(K39:K48)</f>
        <v>1233940.45</v>
      </c>
      <c r="L49" s="503"/>
      <c r="M49" s="503"/>
      <c r="N49" s="8"/>
      <c r="O49" s="8"/>
    </row>
    <row r="50" spans="1:15">
      <c r="A50" s="1084" t="s">
        <v>883</v>
      </c>
      <c r="B50" s="1085"/>
      <c r="C50" s="1085"/>
      <c r="D50" s="1085"/>
      <c r="E50" s="1085"/>
      <c r="F50" s="1085"/>
      <c r="G50" s="1085"/>
      <c r="H50" s="1085"/>
      <c r="I50" s="1085"/>
      <c r="J50" s="1085"/>
      <c r="K50" s="1085"/>
      <c r="L50" s="1085"/>
      <c r="M50" s="1085"/>
      <c r="N50" s="1085"/>
      <c r="O50" s="1086"/>
    </row>
    <row r="51" spans="1:15">
      <c r="A51" s="8">
        <v>26</v>
      </c>
      <c r="B51" s="8" t="s">
        <v>53</v>
      </c>
      <c r="C51" s="8">
        <v>2924694</v>
      </c>
      <c r="D51" s="8" t="s">
        <v>783</v>
      </c>
      <c r="E51" s="8" t="s">
        <v>784</v>
      </c>
      <c r="F51" s="8">
        <v>796</v>
      </c>
      <c r="G51" s="8" t="s">
        <v>465</v>
      </c>
      <c r="H51" s="8">
        <v>12</v>
      </c>
      <c r="I51" s="8">
        <v>45277553000</v>
      </c>
      <c r="J51" s="8" t="s">
        <v>747</v>
      </c>
      <c r="K51" s="8">
        <v>3820</v>
      </c>
      <c r="L51" s="503">
        <v>41456</v>
      </c>
      <c r="M51" s="503">
        <v>41487</v>
      </c>
      <c r="N51" s="8" t="s">
        <v>56</v>
      </c>
      <c r="O51" s="8" t="s">
        <v>58</v>
      </c>
    </row>
    <row r="52" spans="1:15" ht="25.5">
      <c r="A52" s="8">
        <v>27</v>
      </c>
      <c r="B52" s="8" t="s">
        <v>53</v>
      </c>
      <c r="C52" s="8">
        <v>2519874</v>
      </c>
      <c r="D52" s="8" t="s">
        <v>785</v>
      </c>
      <c r="E52" s="507" t="s">
        <v>786</v>
      </c>
      <c r="F52" s="8">
        <v>796</v>
      </c>
      <c r="G52" s="8" t="s">
        <v>465</v>
      </c>
      <c r="H52" s="8">
        <v>8</v>
      </c>
      <c r="I52" s="8">
        <v>45277553000</v>
      </c>
      <c r="J52" s="8" t="s">
        <v>747</v>
      </c>
      <c r="K52" s="8">
        <v>480</v>
      </c>
      <c r="L52" s="503">
        <v>41456</v>
      </c>
      <c r="M52" s="503">
        <v>41487</v>
      </c>
      <c r="N52" s="8" t="s">
        <v>56</v>
      </c>
      <c r="O52" s="8" t="s">
        <v>58</v>
      </c>
    </row>
    <row r="53" spans="1:15" ht="25.5">
      <c r="A53" s="8">
        <v>28</v>
      </c>
      <c r="B53" s="8" t="s">
        <v>53</v>
      </c>
      <c r="C53" s="8">
        <v>2895296</v>
      </c>
      <c r="D53" s="8" t="s">
        <v>787</v>
      </c>
      <c r="E53" s="507" t="s">
        <v>786</v>
      </c>
      <c r="F53" s="8">
        <v>796</v>
      </c>
      <c r="G53" s="8" t="s">
        <v>465</v>
      </c>
      <c r="H53" s="8">
        <v>50</v>
      </c>
      <c r="I53" s="8">
        <v>45277553000</v>
      </c>
      <c r="J53" s="8" t="s">
        <v>747</v>
      </c>
      <c r="K53" s="8">
        <v>1550</v>
      </c>
      <c r="L53" s="503">
        <v>41456</v>
      </c>
      <c r="M53" s="503">
        <v>41487</v>
      </c>
      <c r="N53" s="8" t="s">
        <v>56</v>
      </c>
      <c r="O53" s="8" t="s">
        <v>58</v>
      </c>
    </row>
    <row r="54" spans="1:15" ht="25.5">
      <c r="A54" s="8">
        <v>29</v>
      </c>
      <c r="B54" s="8" t="s">
        <v>53</v>
      </c>
      <c r="C54" s="8">
        <v>2714710</v>
      </c>
      <c r="D54" s="8" t="s">
        <v>788</v>
      </c>
      <c r="E54" s="507" t="s">
        <v>786</v>
      </c>
      <c r="F54" s="8">
        <v>778</v>
      </c>
      <c r="G54" s="8" t="s">
        <v>789</v>
      </c>
      <c r="H54" s="8">
        <v>6</v>
      </c>
      <c r="I54" s="8">
        <v>45277553000</v>
      </c>
      <c r="J54" s="8" t="s">
        <v>747</v>
      </c>
      <c r="K54" s="8">
        <v>2699</v>
      </c>
      <c r="L54" s="503">
        <v>41456</v>
      </c>
      <c r="M54" s="503">
        <v>41487</v>
      </c>
      <c r="N54" s="8" t="s">
        <v>56</v>
      </c>
      <c r="O54" s="8" t="s">
        <v>58</v>
      </c>
    </row>
    <row r="55" spans="1:15" ht="38.25">
      <c r="A55" s="8">
        <v>30</v>
      </c>
      <c r="B55" s="8" t="s">
        <v>53</v>
      </c>
      <c r="C55" s="8">
        <v>2894160</v>
      </c>
      <c r="D55" s="8" t="s">
        <v>790</v>
      </c>
      <c r="E55" s="8" t="s">
        <v>791</v>
      </c>
      <c r="F55" s="8">
        <v>796</v>
      </c>
      <c r="G55" s="8" t="s">
        <v>465</v>
      </c>
      <c r="H55" s="8">
        <v>12</v>
      </c>
      <c r="I55" s="8">
        <v>45277553000</v>
      </c>
      <c r="J55" s="8" t="s">
        <v>747</v>
      </c>
      <c r="K55" s="8">
        <v>1520</v>
      </c>
      <c r="L55" s="503">
        <v>41456</v>
      </c>
      <c r="M55" s="503">
        <v>41487</v>
      </c>
      <c r="N55" s="8" t="s">
        <v>56</v>
      </c>
      <c r="O55" s="8" t="s">
        <v>58</v>
      </c>
    </row>
    <row r="56" spans="1:15" ht="51">
      <c r="A56" s="8">
        <v>31</v>
      </c>
      <c r="B56" s="8" t="s">
        <v>53</v>
      </c>
      <c r="C56" s="10"/>
      <c r="D56" s="11" t="s">
        <v>792</v>
      </c>
      <c r="E56" s="12" t="s">
        <v>784</v>
      </c>
      <c r="F56" s="8">
        <v>796</v>
      </c>
      <c r="G56" s="8" t="s">
        <v>465</v>
      </c>
      <c r="H56" s="8">
        <v>1</v>
      </c>
      <c r="I56" s="8">
        <v>45277553000</v>
      </c>
      <c r="J56" s="8" t="s">
        <v>747</v>
      </c>
      <c r="K56" s="8">
        <v>4966.1000000000004</v>
      </c>
      <c r="L56" s="503">
        <v>41456</v>
      </c>
      <c r="M56" s="503">
        <v>41456</v>
      </c>
      <c r="N56" s="8" t="s">
        <v>56</v>
      </c>
      <c r="O56" s="8" t="s">
        <v>58</v>
      </c>
    </row>
    <row r="57" spans="1:15">
      <c r="A57" s="8">
        <v>32</v>
      </c>
      <c r="B57" s="8" t="s">
        <v>53</v>
      </c>
      <c r="C57" s="10">
        <v>2930015</v>
      </c>
      <c r="D57" s="11" t="s">
        <v>793</v>
      </c>
      <c r="E57" s="12" t="s">
        <v>784</v>
      </c>
      <c r="F57" s="8">
        <v>796</v>
      </c>
      <c r="G57" s="8" t="s">
        <v>465</v>
      </c>
      <c r="H57" s="8">
        <v>2</v>
      </c>
      <c r="I57" s="8">
        <v>45277553000</v>
      </c>
      <c r="J57" s="8" t="s">
        <v>747</v>
      </c>
      <c r="K57" s="8">
        <v>1600</v>
      </c>
      <c r="L57" s="503">
        <v>41456</v>
      </c>
      <c r="M57" s="503">
        <v>41456</v>
      </c>
      <c r="N57" s="8" t="s">
        <v>56</v>
      </c>
      <c r="O57" s="8" t="s">
        <v>58</v>
      </c>
    </row>
    <row r="58" spans="1:15" ht="25.5">
      <c r="A58" s="8">
        <v>33</v>
      </c>
      <c r="B58" s="8" t="s">
        <v>53</v>
      </c>
      <c r="C58" s="10">
        <v>3150250</v>
      </c>
      <c r="D58" s="11" t="s">
        <v>794</v>
      </c>
      <c r="E58" s="12" t="s">
        <v>784</v>
      </c>
      <c r="F58" s="8">
        <v>796</v>
      </c>
      <c r="G58" s="8" t="s">
        <v>465</v>
      </c>
      <c r="H58" s="8">
        <v>9</v>
      </c>
      <c r="I58" s="8">
        <v>45277553000</v>
      </c>
      <c r="J58" s="8" t="s">
        <v>747</v>
      </c>
      <c r="K58" s="8">
        <v>16556.25</v>
      </c>
      <c r="L58" s="503">
        <v>41456</v>
      </c>
      <c r="M58" s="503">
        <v>41456</v>
      </c>
      <c r="N58" s="8" t="s">
        <v>56</v>
      </c>
      <c r="O58" s="8" t="s">
        <v>58</v>
      </c>
    </row>
    <row r="59" spans="1:15">
      <c r="A59" s="8">
        <v>34</v>
      </c>
      <c r="B59" s="8" t="s">
        <v>53</v>
      </c>
      <c r="C59" s="10">
        <v>2893010</v>
      </c>
      <c r="D59" s="11" t="s">
        <v>795</v>
      </c>
      <c r="E59" s="12" t="s">
        <v>784</v>
      </c>
      <c r="F59" s="8">
        <v>796</v>
      </c>
      <c r="G59" s="8" t="s">
        <v>465</v>
      </c>
      <c r="H59" s="8">
        <v>2</v>
      </c>
      <c r="I59" s="8">
        <v>45277553000</v>
      </c>
      <c r="J59" s="8" t="s">
        <v>747</v>
      </c>
      <c r="K59" s="8">
        <v>1900</v>
      </c>
      <c r="L59" s="503">
        <v>41487</v>
      </c>
      <c r="M59" s="503">
        <v>41487</v>
      </c>
      <c r="N59" s="8" t="s">
        <v>56</v>
      </c>
      <c r="O59" s="8" t="s">
        <v>58</v>
      </c>
    </row>
    <row r="60" spans="1:15">
      <c r="A60" s="8">
        <v>35</v>
      </c>
      <c r="B60" s="8" t="s">
        <v>53</v>
      </c>
      <c r="C60" s="10">
        <v>1711000</v>
      </c>
      <c r="D60" s="11" t="s">
        <v>796</v>
      </c>
      <c r="E60" s="12" t="s">
        <v>784</v>
      </c>
      <c r="F60" s="8">
        <v>796</v>
      </c>
      <c r="G60" s="8" t="s">
        <v>465</v>
      </c>
      <c r="H60" s="8">
        <v>2</v>
      </c>
      <c r="I60" s="8">
        <v>45277553000</v>
      </c>
      <c r="J60" s="8" t="s">
        <v>747</v>
      </c>
      <c r="K60" s="8">
        <v>2100</v>
      </c>
      <c r="L60" s="503">
        <v>41487</v>
      </c>
      <c r="M60" s="503">
        <v>41487</v>
      </c>
      <c r="N60" s="8" t="s">
        <v>56</v>
      </c>
      <c r="O60" s="8" t="s">
        <v>58</v>
      </c>
    </row>
    <row r="61" spans="1:15">
      <c r="A61" s="8">
        <v>36</v>
      </c>
      <c r="B61" s="8" t="s">
        <v>53</v>
      </c>
      <c r="C61" s="10"/>
      <c r="D61" s="11" t="s">
        <v>797</v>
      </c>
      <c r="E61" s="12" t="s">
        <v>784</v>
      </c>
      <c r="F61" s="8">
        <v>796</v>
      </c>
      <c r="G61" s="8" t="s">
        <v>465</v>
      </c>
      <c r="H61" s="8">
        <v>1</v>
      </c>
      <c r="I61" s="8">
        <v>45277553000</v>
      </c>
      <c r="J61" s="8" t="s">
        <v>747</v>
      </c>
      <c r="K61" s="8">
        <v>300</v>
      </c>
      <c r="L61" s="503">
        <v>41487</v>
      </c>
      <c r="M61" s="503">
        <v>41487</v>
      </c>
      <c r="N61" s="8" t="s">
        <v>56</v>
      </c>
      <c r="O61" s="8" t="s">
        <v>58</v>
      </c>
    </row>
    <row r="62" spans="1:15" ht="63.75">
      <c r="A62" s="8">
        <v>37</v>
      </c>
      <c r="B62" s="8" t="s">
        <v>53</v>
      </c>
      <c r="C62" s="10"/>
      <c r="D62" s="11" t="s">
        <v>798</v>
      </c>
      <c r="E62" s="12" t="s">
        <v>784</v>
      </c>
      <c r="F62" s="8">
        <v>796</v>
      </c>
      <c r="G62" s="8" t="s">
        <v>465</v>
      </c>
      <c r="H62" s="8">
        <v>1</v>
      </c>
      <c r="I62" s="8">
        <v>45277553000</v>
      </c>
      <c r="J62" s="8" t="s">
        <v>747</v>
      </c>
      <c r="K62" s="8">
        <v>30000</v>
      </c>
      <c r="L62" s="503">
        <v>41487</v>
      </c>
      <c r="M62" s="503">
        <v>41518</v>
      </c>
      <c r="N62" s="8" t="s">
        <v>56</v>
      </c>
      <c r="O62" s="8" t="s">
        <v>58</v>
      </c>
    </row>
    <row r="63" spans="1:15" ht="38.25">
      <c r="A63" s="8">
        <v>38</v>
      </c>
      <c r="B63" s="8" t="s">
        <v>53</v>
      </c>
      <c r="C63" s="10">
        <v>2320320</v>
      </c>
      <c r="D63" s="11" t="s">
        <v>799</v>
      </c>
      <c r="E63" s="12" t="s">
        <v>784</v>
      </c>
      <c r="F63" s="8">
        <v>796</v>
      </c>
      <c r="G63" s="8" t="s">
        <v>465</v>
      </c>
      <c r="H63" s="8">
        <v>4</v>
      </c>
      <c r="I63" s="8">
        <v>45277553000</v>
      </c>
      <c r="J63" s="8" t="s">
        <v>747</v>
      </c>
      <c r="K63" s="8">
        <v>300</v>
      </c>
      <c r="L63" s="503">
        <v>41487</v>
      </c>
      <c r="M63" s="503">
        <v>41487</v>
      </c>
      <c r="N63" s="8" t="s">
        <v>56</v>
      </c>
      <c r="O63" s="8" t="s">
        <v>58</v>
      </c>
    </row>
    <row r="64" spans="1:15" ht="25.5">
      <c r="A64" s="8">
        <v>39</v>
      </c>
      <c r="B64" s="8" t="s">
        <v>53</v>
      </c>
      <c r="C64" s="10">
        <v>9434000</v>
      </c>
      <c r="D64" s="11" t="s">
        <v>800</v>
      </c>
      <c r="E64" s="12" t="s">
        <v>745</v>
      </c>
      <c r="F64" s="8">
        <v>796</v>
      </c>
      <c r="G64" s="8" t="s">
        <v>465</v>
      </c>
      <c r="H64" s="8">
        <v>1</v>
      </c>
      <c r="I64" s="8">
        <v>45277553000</v>
      </c>
      <c r="J64" s="8" t="s">
        <v>747</v>
      </c>
      <c r="K64" s="8"/>
      <c r="L64" s="503">
        <v>41426</v>
      </c>
      <c r="M64" s="503">
        <v>41518</v>
      </c>
      <c r="N64" s="8" t="s">
        <v>56</v>
      </c>
      <c r="O64" s="508" t="s">
        <v>58</v>
      </c>
    </row>
    <row r="65" spans="1:15" ht="25.5">
      <c r="A65" s="8">
        <v>40</v>
      </c>
      <c r="B65" s="8" t="s">
        <v>53</v>
      </c>
      <c r="C65" s="10">
        <v>8040020</v>
      </c>
      <c r="D65" s="11" t="s">
        <v>801</v>
      </c>
      <c r="E65" s="12" t="s">
        <v>802</v>
      </c>
      <c r="F65" s="8">
        <v>796</v>
      </c>
      <c r="G65" s="8" t="s">
        <v>465</v>
      </c>
      <c r="H65" s="8">
        <v>1</v>
      </c>
      <c r="I65" s="8">
        <v>45277553000</v>
      </c>
      <c r="J65" s="8" t="s">
        <v>747</v>
      </c>
      <c r="K65" s="8">
        <v>16000</v>
      </c>
      <c r="L65" s="503">
        <v>41456</v>
      </c>
      <c r="M65" s="503">
        <v>41487</v>
      </c>
      <c r="N65" s="8" t="s">
        <v>56</v>
      </c>
      <c r="O65" s="508" t="s">
        <v>58</v>
      </c>
    </row>
    <row r="66" spans="1:15">
      <c r="A66" s="8">
        <v>41</v>
      </c>
      <c r="B66" s="8" t="s">
        <v>53</v>
      </c>
      <c r="C66" s="10">
        <v>1816000</v>
      </c>
      <c r="D66" s="11" t="s">
        <v>803</v>
      </c>
      <c r="E66" s="12" t="s">
        <v>745</v>
      </c>
      <c r="F66" s="509">
        <v>796</v>
      </c>
      <c r="G66" s="13" t="s">
        <v>465</v>
      </c>
      <c r="H66" s="510">
        <v>47</v>
      </c>
      <c r="I66" s="8">
        <v>45277553000</v>
      </c>
      <c r="J66" s="14" t="s">
        <v>747</v>
      </c>
      <c r="K66" s="505">
        <v>19911.099999999999</v>
      </c>
      <c r="L66" s="503">
        <v>41518</v>
      </c>
      <c r="M66" s="503">
        <v>41548</v>
      </c>
      <c r="N66" s="8" t="s">
        <v>56</v>
      </c>
      <c r="O66" s="508" t="s">
        <v>58</v>
      </c>
    </row>
    <row r="67" spans="1:15">
      <c r="A67" s="8">
        <v>42</v>
      </c>
      <c r="B67" s="8" t="s">
        <v>53</v>
      </c>
      <c r="C67" s="10">
        <v>1815999</v>
      </c>
      <c r="D67" s="8" t="s">
        <v>804</v>
      </c>
      <c r="E67" s="12" t="s">
        <v>745</v>
      </c>
      <c r="F67" s="8">
        <v>796</v>
      </c>
      <c r="G67" s="8" t="s">
        <v>465</v>
      </c>
      <c r="H67" s="510">
        <v>23</v>
      </c>
      <c r="I67" s="8">
        <v>45277553000</v>
      </c>
      <c r="J67" s="14" t="s">
        <v>747</v>
      </c>
      <c r="K67" s="8">
        <v>15567.96</v>
      </c>
      <c r="L67" s="503">
        <v>41518</v>
      </c>
      <c r="M67" s="503">
        <v>41548</v>
      </c>
      <c r="N67" s="8" t="s">
        <v>56</v>
      </c>
      <c r="O67" s="508" t="s">
        <v>58</v>
      </c>
    </row>
    <row r="68" spans="1:15" ht="25.5">
      <c r="A68" s="8">
        <v>43</v>
      </c>
      <c r="B68" s="8" t="s">
        <v>53</v>
      </c>
      <c r="C68" s="8">
        <v>4110009</v>
      </c>
      <c r="D68" s="8" t="s">
        <v>805</v>
      </c>
      <c r="E68" s="8"/>
      <c r="F68" s="509">
        <v>796</v>
      </c>
      <c r="G68" s="8" t="s">
        <v>465</v>
      </c>
      <c r="H68" s="8">
        <v>54</v>
      </c>
      <c r="I68" s="8">
        <v>45277553000</v>
      </c>
      <c r="J68" s="8" t="s">
        <v>747</v>
      </c>
      <c r="K68" s="8">
        <v>7198.82</v>
      </c>
      <c r="L68" s="503">
        <v>41456</v>
      </c>
      <c r="M68" s="503">
        <v>41487</v>
      </c>
      <c r="N68" s="8" t="s">
        <v>56</v>
      </c>
      <c r="O68" s="508" t="s">
        <v>58</v>
      </c>
    </row>
    <row r="69" spans="1:15" ht="25.5">
      <c r="A69" s="8">
        <v>44</v>
      </c>
      <c r="B69" s="8" t="s">
        <v>53</v>
      </c>
      <c r="C69" s="8">
        <v>6320000</v>
      </c>
      <c r="D69" s="8" t="s">
        <v>806</v>
      </c>
      <c r="E69" s="8"/>
      <c r="F69" s="509">
        <v>356</v>
      </c>
      <c r="G69" s="8" t="s">
        <v>781</v>
      </c>
      <c r="H69" s="8"/>
      <c r="I69" s="8">
        <v>45277553000</v>
      </c>
      <c r="J69" s="14" t="s">
        <v>747</v>
      </c>
      <c r="K69" s="8">
        <v>137499.67000000001</v>
      </c>
      <c r="L69" s="503">
        <v>41456</v>
      </c>
      <c r="M69" s="503">
        <v>41487</v>
      </c>
      <c r="N69" s="8" t="s">
        <v>56</v>
      </c>
      <c r="O69" s="508" t="s">
        <v>58</v>
      </c>
    </row>
    <row r="70" spans="1:15">
      <c r="A70" s="8">
        <v>45</v>
      </c>
      <c r="B70" s="8" t="s">
        <v>53</v>
      </c>
      <c r="C70" s="10">
        <v>5050010</v>
      </c>
      <c r="D70" s="11" t="s">
        <v>807</v>
      </c>
      <c r="E70" s="8"/>
      <c r="F70" s="509">
        <v>796</v>
      </c>
      <c r="G70" s="8" t="s">
        <v>465</v>
      </c>
      <c r="H70" s="8">
        <v>148</v>
      </c>
      <c r="I70" s="8">
        <v>45277553000</v>
      </c>
      <c r="J70" s="14" t="s">
        <v>747</v>
      </c>
      <c r="K70" s="8">
        <v>7367.5</v>
      </c>
      <c r="L70" s="503">
        <v>41426</v>
      </c>
      <c r="M70" s="503">
        <v>41456</v>
      </c>
      <c r="N70" s="8" t="s">
        <v>56</v>
      </c>
      <c r="O70" s="508" t="s">
        <v>58</v>
      </c>
    </row>
    <row r="71" spans="1:15">
      <c r="A71" s="10"/>
      <c r="B71" s="8"/>
      <c r="C71" s="10"/>
      <c r="D71" s="512" t="s">
        <v>808</v>
      </c>
      <c r="E71" s="12"/>
      <c r="F71" s="8"/>
      <c r="G71" s="8"/>
      <c r="H71" s="510"/>
      <c r="I71" s="8"/>
      <c r="J71" s="14"/>
      <c r="K71" s="822">
        <f>SUM(K51:K70)</f>
        <v>271336.40000000002</v>
      </c>
      <c r="L71" s="503"/>
      <c r="M71" s="503"/>
      <c r="N71" s="8"/>
      <c r="O71" s="8"/>
    </row>
    <row r="72" spans="1:15">
      <c r="A72" s="1087" t="s">
        <v>34</v>
      </c>
      <c r="B72" s="1088"/>
      <c r="C72" s="1088"/>
      <c r="D72" s="1088"/>
      <c r="E72" s="1088"/>
      <c r="F72" s="1088"/>
      <c r="G72" s="1088"/>
      <c r="H72" s="1088"/>
      <c r="I72" s="1088"/>
      <c r="J72" s="1088"/>
      <c r="K72" s="1088"/>
      <c r="L72" s="1088"/>
      <c r="M72" s="1088"/>
      <c r="N72" s="1088"/>
      <c r="O72" s="1089"/>
    </row>
    <row r="73" spans="1:15" ht="25.5">
      <c r="A73" s="10">
        <v>46</v>
      </c>
      <c r="B73" s="8" t="s">
        <v>53</v>
      </c>
      <c r="C73" s="10">
        <v>8040020</v>
      </c>
      <c r="D73" s="11" t="s">
        <v>124</v>
      </c>
      <c r="E73" s="12" t="s">
        <v>122</v>
      </c>
      <c r="F73" s="8">
        <v>796</v>
      </c>
      <c r="G73" s="8" t="s">
        <v>51</v>
      </c>
      <c r="H73" s="8"/>
      <c r="I73" s="8">
        <v>45277553000</v>
      </c>
      <c r="J73" s="8" t="s">
        <v>747</v>
      </c>
      <c r="K73" s="8">
        <v>22400</v>
      </c>
      <c r="L73" s="503">
        <v>41548</v>
      </c>
      <c r="M73" s="503">
        <v>41579</v>
      </c>
      <c r="N73" s="8" t="s">
        <v>56</v>
      </c>
      <c r="O73" s="508" t="s">
        <v>58</v>
      </c>
    </row>
    <row r="74" spans="1:15" ht="38.25">
      <c r="A74" s="10">
        <v>47</v>
      </c>
      <c r="B74" s="8" t="s">
        <v>53</v>
      </c>
      <c r="C74" s="10">
        <v>4030201</v>
      </c>
      <c r="D74" s="11" t="s">
        <v>809</v>
      </c>
      <c r="E74" s="12" t="s">
        <v>810</v>
      </c>
      <c r="F74" s="8">
        <v>796</v>
      </c>
      <c r="G74" s="8" t="s">
        <v>465</v>
      </c>
      <c r="H74" s="8">
        <v>1</v>
      </c>
      <c r="I74" s="8">
        <v>45277553000</v>
      </c>
      <c r="J74" s="8" t="s">
        <v>747</v>
      </c>
      <c r="K74" s="8">
        <v>260000</v>
      </c>
      <c r="L74" s="503">
        <v>41214</v>
      </c>
      <c r="M74" s="503">
        <v>41244</v>
      </c>
      <c r="N74" s="8" t="s">
        <v>56</v>
      </c>
      <c r="O74" s="508" t="s">
        <v>58</v>
      </c>
    </row>
    <row r="75" spans="1:15" ht="89.25">
      <c r="A75" s="10">
        <v>48</v>
      </c>
      <c r="B75" s="8" t="s">
        <v>53</v>
      </c>
      <c r="C75" s="10">
        <v>4530630</v>
      </c>
      <c r="D75" s="11" t="s">
        <v>811</v>
      </c>
      <c r="E75" s="12" t="s">
        <v>810</v>
      </c>
      <c r="F75" s="8">
        <v>796</v>
      </c>
      <c r="G75" s="8" t="s">
        <v>465</v>
      </c>
      <c r="H75" s="8">
        <v>1</v>
      </c>
      <c r="I75" s="8">
        <v>45277553000</v>
      </c>
      <c r="J75" s="8" t="s">
        <v>747</v>
      </c>
      <c r="K75" s="8">
        <v>648669.49</v>
      </c>
      <c r="L75" s="503">
        <v>41214</v>
      </c>
      <c r="M75" s="503">
        <v>41244</v>
      </c>
      <c r="N75" s="8" t="s">
        <v>56</v>
      </c>
      <c r="O75" s="508" t="s">
        <v>58</v>
      </c>
    </row>
    <row r="76" spans="1:15" ht="89.25">
      <c r="A76" s="10">
        <v>49</v>
      </c>
      <c r="B76" s="8" t="s">
        <v>53</v>
      </c>
      <c r="C76" s="10">
        <v>4530629</v>
      </c>
      <c r="D76" s="11" t="s">
        <v>812</v>
      </c>
      <c r="E76" s="12" t="s">
        <v>810</v>
      </c>
      <c r="F76" s="8">
        <v>796</v>
      </c>
      <c r="G76" s="8" t="s">
        <v>465</v>
      </c>
      <c r="H76" s="8">
        <v>1</v>
      </c>
      <c r="I76" s="8">
        <v>45277553000</v>
      </c>
      <c r="J76" s="8" t="s">
        <v>747</v>
      </c>
      <c r="K76" s="8">
        <v>617478.66</v>
      </c>
      <c r="L76" s="503">
        <v>41214</v>
      </c>
      <c r="M76" s="503">
        <v>41244</v>
      </c>
      <c r="N76" s="8" t="s">
        <v>56</v>
      </c>
      <c r="O76" s="508" t="s">
        <v>58</v>
      </c>
    </row>
    <row r="77" spans="1:15">
      <c r="A77" s="10">
        <v>50</v>
      </c>
      <c r="B77" s="8" t="s">
        <v>53</v>
      </c>
      <c r="C77" s="10">
        <v>2924694</v>
      </c>
      <c r="D77" s="11" t="s">
        <v>783</v>
      </c>
      <c r="E77" s="12" t="s">
        <v>810</v>
      </c>
      <c r="F77" s="8">
        <v>796</v>
      </c>
      <c r="G77" s="8" t="s">
        <v>465</v>
      </c>
      <c r="H77" s="8">
        <v>2</v>
      </c>
      <c r="I77" s="8">
        <v>45277553000</v>
      </c>
      <c r="J77" s="8" t="s">
        <v>747</v>
      </c>
      <c r="K77" s="8">
        <v>7000</v>
      </c>
      <c r="L77" s="503">
        <v>41548</v>
      </c>
      <c r="M77" s="503">
        <v>41579</v>
      </c>
      <c r="N77" s="8" t="s">
        <v>56</v>
      </c>
      <c r="O77" s="508" t="s">
        <v>58</v>
      </c>
    </row>
    <row r="78" spans="1:15" ht="25.5">
      <c r="A78" s="10">
        <v>51</v>
      </c>
      <c r="B78" s="8" t="s">
        <v>53</v>
      </c>
      <c r="C78" s="8">
        <v>4110009</v>
      </c>
      <c r="D78" s="8" t="s">
        <v>813</v>
      </c>
      <c r="E78" s="8"/>
      <c r="F78" s="8">
        <v>796</v>
      </c>
      <c r="G78" s="8" t="s">
        <v>465</v>
      </c>
      <c r="H78" s="8">
        <v>54</v>
      </c>
      <c r="I78" s="8">
        <v>45277553000</v>
      </c>
      <c r="J78" s="8" t="s">
        <v>747</v>
      </c>
      <c r="K78" s="8">
        <v>7198.82</v>
      </c>
      <c r="L78" s="503">
        <v>41548</v>
      </c>
      <c r="M78" s="503">
        <v>41579</v>
      </c>
      <c r="N78" s="8" t="s">
        <v>56</v>
      </c>
      <c r="O78" s="508" t="s">
        <v>58</v>
      </c>
    </row>
    <row r="79" spans="1:15">
      <c r="A79" s="10">
        <v>52</v>
      </c>
      <c r="B79" s="8" t="s">
        <v>53</v>
      </c>
      <c r="C79" s="8">
        <v>5050010</v>
      </c>
      <c r="D79" s="8" t="s">
        <v>814</v>
      </c>
      <c r="E79" s="8"/>
      <c r="F79" s="8">
        <v>796</v>
      </c>
      <c r="G79" s="8" t="s">
        <v>465</v>
      </c>
      <c r="H79" s="8">
        <v>148</v>
      </c>
      <c r="I79" s="8">
        <v>45277553000</v>
      </c>
      <c r="J79" s="8" t="s">
        <v>747</v>
      </c>
      <c r="K79" s="8">
        <v>7367.5</v>
      </c>
      <c r="L79" s="503">
        <v>41548</v>
      </c>
      <c r="M79" s="503">
        <v>41579</v>
      </c>
      <c r="N79" s="8" t="s">
        <v>56</v>
      </c>
      <c r="O79" s="508" t="s">
        <v>58</v>
      </c>
    </row>
    <row r="80" spans="1:15" ht="25.5">
      <c r="A80" s="10">
        <v>53</v>
      </c>
      <c r="B80" s="8" t="s">
        <v>53</v>
      </c>
      <c r="C80" s="10">
        <v>6320000</v>
      </c>
      <c r="D80" s="11" t="s">
        <v>815</v>
      </c>
      <c r="E80" s="8"/>
      <c r="F80" s="8">
        <v>356</v>
      </c>
      <c r="G80" s="8" t="s">
        <v>781</v>
      </c>
      <c r="H80" s="8"/>
      <c r="I80" s="8">
        <v>45277553000</v>
      </c>
      <c r="J80" s="8" t="s">
        <v>747</v>
      </c>
      <c r="K80" s="8">
        <v>108499.67</v>
      </c>
      <c r="L80" s="503">
        <v>41548</v>
      </c>
      <c r="M80" s="503">
        <v>41579</v>
      </c>
      <c r="N80" s="8" t="s">
        <v>56</v>
      </c>
      <c r="O80" s="508" t="s">
        <v>58</v>
      </c>
    </row>
    <row r="81" spans="1:15">
      <c r="A81" s="10"/>
      <c r="B81" s="8"/>
      <c r="C81" s="10"/>
      <c r="D81" s="512" t="s">
        <v>816</v>
      </c>
      <c r="E81" s="8"/>
      <c r="F81" s="8"/>
      <c r="G81" s="8"/>
      <c r="H81" s="8"/>
      <c r="I81" s="8"/>
      <c r="J81" s="8"/>
      <c r="K81" s="822">
        <f>SUM(K73:K80)</f>
        <v>1678614.14</v>
      </c>
      <c r="L81" s="503"/>
      <c r="M81" s="503"/>
      <c r="N81" s="8"/>
      <c r="O81" s="508"/>
    </row>
    <row r="83" spans="1:15" ht="25.5" customHeight="1">
      <c r="H83" s="1090" t="s">
        <v>817</v>
      </c>
      <c r="I83" s="1091"/>
      <c r="J83" s="514"/>
      <c r="K83" s="515">
        <f>K37+K49+K71+K81</f>
        <v>3250429.09</v>
      </c>
    </row>
    <row r="85" spans="1:15">
      <c r="A85" s="937" t="s">
        <v>3</v>
      </c>
      <c r="B85" s="937"/>
    </row>
    <row r="87" spans="1:15">
      <c r="A87" s="937" t="s">
        <v>818</v>
      </c>
      <c r="B87" s="937"/>
      <c r="C87" s="937"/>
    </row>
    <row r="89" spans="1:15">
      <c r="A89" s="937" t="s">
        <v>819</v>
      </c>
      <c r="B89" s="937"/>
      <c r="C89" s="937"/>
    </row>
    <row r="91" spans="1:15">
      <c r="A91" s="937" t="s">
        <v>820</v>
      </c>
      <c r="B91" s="937"/>
      <c r="C91" s="937"/>
    </row>
    <row r="93" spans="1:15">
      <c r="A93" s="937" t="s">
        <v>821</v>
      </c>
      <c r="B93" s="937"/>
      <c r="C93" s="937"/>
    </row>
  </sheetData>
  <mergeCells count="44">
    <mergeCell ref="A9:D9"/>
    <mergeCell ref="E9:O9"/>
    <mergeCell ref="A3:D3"/>
    <mergeCell ref="A4:C4"/>
    <mergeCell ref="E5:L5"/>
    <mergeCell ref="E6:L6"/>
    <mergeCell ref="E7:L7"/>
    <mergeCell ref="A10:D10"/>
    <mergeCell ref="E10:O10"/>
    <mergeCell ref="A11:D11"/>
    <mergeCell ref="E11:O11"/>
    <mergeCell ref="A12:D12"/>
    <mergeCell ref="E12:O12"/>
    <mergeCell ref="O17:O18"/>
    <mergeCell ref="A13:D13"/>
    <mergeCell ref="E13:O13"/>
    <mergeCell ref="A14:D14"/>
    <mergeCell ref="E14:O14"/>
    <mergeCell ref="A15:D15"/>
    <mergeCell ref="E15:O15"/>
    <mergeCell ref="A21:O21"/>
    <mergeCell ref="B37:J37"/>
    <mergeCell ref="A38:O38"/>
    <mergeCell ref="A49:J49"/>
    <mergeCell ref="D18:D19"/>
    <mergeCell ref="E18:E19"/>
    <mergeCell ref="F18:G18"/>
    <mergeCell ref="H18:H19"/>
    <mergeCell ref="I18:J18"/>
    <mergeCell ref="K18:K19"/>
    <mergeCell ref="L18:M18"/>
    <mergeCell ref="A17:A19"/>
    <mergeCell ref="B17:B19"/>
    <mergeCell ref="C17:C19"/>
    <mergeCell ref="D17:M17"/>
    <mergeCell ref="N17:N19"/>
    <mergeCell ref="A87:C87"/>
    <mergeCell ref="A89:C89"/>
    <mergeCell ref="A91:C91"/>
    <mergeCell ref="A93:C93"/>
    <mergeCell ref="A50:O50"/>
    <mergeCell ref="A72:O72"/>
    <mergeCell ref="H83:I83"/>
    <mergeCell ref="A85:B85"/>
  </mergeCells>
  <hyperlinks>
    <hyperlink ref="E12" r:id="rId1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131"/>
  <sheetViews>
    <sheetView tabSelected="1" topLeftCell="A100" zoomScale="70" zoomScaleNormal="70" workbookViewId="0">
      <selection activeCell="G144" sqref="G144"/>
    </sheetView>
  </sheetViews>
  <sheetFormatPr defaultRowHeight="12.75"/>
  <cols>
    <col min="1" max="1" width="4.5703125" style="5" customWidth="1"/>
    <col min="2" max="2" width="8.5703125" style="5" customWidth="1"/>
    <col min="3" max="3" width="9.28515625" style="5" customWidth="1"/>
    <col min="4" max="4" width="36.5703125" style="5" customWidth="1"/>
    <col min="5" max="5" width="26.28515625" style="5" customWidth="1"/>
    <col min="6" max="6" width="10.7109375" style="5" customWidth="1"/>
    <col min="7" max="7" width="15.42578125" style="5" customWidth="1"/>
    <col min="8" max="8" width="16.7109375" style="5" customWidth="1"/>
    <col min="9" max="10" width="16.140625" style="5" customWidth="1"/>
    <col min="11" max="11" width="14.28515625" style="5" customWidth="1"/>
    <col min="12" max="12" width="20" style="5" customWidth="1"/>
    <col min="13" max="13" width="15.28515625" style="5" customWidth="1"/>
    <col min="14" max="14" width="8.7109375" style="5" customWidth="1"/>
    <col min="15" max="15" width="13.5703125" style="5" customWidth="1"/>
    <col min="16" max="256" width="9.140625" style="5"/>
    <col min="257" max="257" width="4.5703125" style="5" customWidth="1"/>
    <col min="258" max="258" width="8.5703125" style="5" customWidth="1"/>
    <col min="259" max="259" width="9.28515625" style="5" customWidth="1"/>
    <col min="260" max="260" width="36.5703125" style="5" customWidth="1"/>
    <col min="261" max="261" width="26.28515625" style="5" customWidth="1"/>
    <col min="262" max="262" width="10.7109375" style="5" customWidth="1"/>
    <col min="263" max="263" width="15.42578125" style="5" customWidth="1"/>
    <col min="264" max="264" width="16.7109375" style="5" customWidth="1"/>
    <col min="265" max="266" width="16.140625" style="5" customWidth="1"/>
    <col min="267" max="267" width="14.28515625" style="5" customWidth="1"/>
    <col min="268" max="268" width="20" style="5" customWidth="1"/>
    <col min="269" max="269" width="15.28515625" style="5" customWidth="1"/>
    <col min="270" max="270" width="8.7109375" style="5" customWidth="1"/>
    <col min="271" max="271" width="13.5703125" style="5" customWidth="1"/>
    <col min="272" max="512" width="9.140625" style="5"/>
    <col min="513" max="513" width="4.5703125" style="5" customWidth="1"/>
    <col min="514" max="514" width="8.5703125" style="5" customWidth="1"/>
    <col min="515" max="515" width="9.28515625" style="5" customWidth="1"/>
    <col min="516" max="516" width="36.5703125" style="5" customWidth="1"/>
    <col min="517" max="517" width="26.28515625" style="5" customWidth="1"/>
    <col min="518" max="518" width="10.7109375" style="5" customWidth="1"/>
    <col min="519" max="519" width="15.42578125" style="5" customWidth="1"/>
    <col min="520" max="520" width="16.7109375" style="5" customWidth="1"/>
    <col min="521" max="522" width="16.140625" style="5" customWidth="1"/>
    <col min="523" max="523" width="14.28515625" style="5" customWidth="1"/>
    <col min="524" max="524" width="20" style="5" customWidth="1"/>
    <col min="525" max="525" width="15.28515625" style="5" customWidth="1"/>
    <col min="526" max="526" width="8.7109375" style="5" customWidth="1"/>
    <col min="527" max="527" width="13.5703125" style="5" customWidth="1"/>
    <col min="528" max="768" width="9.140625" style="5"/>
    <col min="769" max="769" width="4.5703125" style="5" customWidth="1"/>
    <col min="770" max="770" width="8.5703125" style="5" customWidth="1"/>
    <col min="771" max="771" width="9.28515625" style="5" customWidth="1"/>
    <col min="772" max="772" width="36.5703125" style="5" customWidth="1"/>
    <col min="773" max="773" width="26.28515625" style="5" customWidth="1"/>
    <col min="774" max="774" width="10.7109375" style="5" customWidth="1"/>
    <col min="775" max="775" width="15.42578125" style="5" customWidth="1"/>
    <col min="776" max="776" width="16.7109375" style="5" customWidth="1"/>
    <col min="777" max="778" width="16.140625" style="5" customWidth="1"/>
    <col min="779" max="779" width="14.28515625" style="5" customWidth="1"/>
    <col min="780" max="780" width="20" style="5" customWidth="1"/>
    <col min="781" max="781" width="15.28515625" style="5" customWidth="1"/>
    <col min="782" max="782" width="8.7109375" style="5" customWidth="1"/>
    <col min="783" max="783" width="13.5703125" style="5" customWidth="1"/>
    <col min="784" max="1024" width="9.140625" style="5"/>
    <col min="1025" max="1025" width="4.5703125" style="5" customWidth="1"/>
    <col min="1026" max="1026" width="8.5703125" style="5" customWidth="1"/>
    <col min="1027" max="1027" width="9.28515625" style="5" customWidth="1"/>
    <col min="1028" max="1028" width="36.5703125" style="5" customWidth="1"/>
    <col min="1029" max="1029" width="26.28515625" style="5" customWidth="1"/>
    <col min="1030" max="1030" width="10.7109375" style="5" customWidth="1"/>
    <col min="1031" max="1031" width="15.42578125" style="5" customWidth="1"/>
    <col min="1032" max="1032" width="16.7109375" style="5" customWidth="1"/>
    <col min="1033" max="1034" width="16.140625" style="5" customWidth="1"/>
    <col min="1035" max="1035" width="14.28515625" style="5" customWidth="1"/>
    <col min="1036" max="1036" width="20" style="5" customWidth="1"/>
    <col min="1037" max="1037" width="15.28515625" style="5" customWidth="1"/>
    <col min="1038" max="1038" width="8.7109375" style="5" customWidth="1"/>
    <col min="1039" max="1039" width="13.5703125" style="5" customWidth="1"/>
    <col min="1040" max="1280" width="9.140625" style="5"/>
    <col min="1281" max="1281" width="4.5703125" style="5" customWidth="1"/>
    <col min="1282" max="1282" width="8.5703125" style="5" customWidth="1"/>
    <col min="1283" max="1283" width="9.28515625" style="5" customWidth="1"/>
    <col min="1284" max="1284" width="36.5703125" style="5" customWidth="1"/>
    <col min="1285" max="1285" width="26.28515625" style="5" customWidth="1"/>
    <col min="1286" max="1286" width="10.7109375" style="5" customWidth="1"/>
    <col min="1287" max="1287" width="15.42578125" style="5" customWidth="1"/>
    <col min="1288" max="1288" width="16.7109375" style="5" customWidth="1"/>
    <col min="1289" max="1290" width="16.140625" style="5" customWidth="1"/>
    <col min="1291" max="1291" width="14.28515625" style="5" customWidth="1"/>
    <col min="1292" max="1292" width="20" style="5" customWidth="1"/>
    <col min="1293" max="1293" width="15.28515625" style="5" customWidth="1"/>
    <col min="1294" max="1294" width="8.7109375" style="5" customWidth="1"/>
    <col min="1295" max="1295" width="13.5703125" style="5" customWidth="1"/>
    <col min="1296" max="1536" width="9.140625" style="5"/>
    <col min="1537" max="1537" width="4.5703125" style="5" customWidth="1"/>
    <col min="1538" max="1538" width="8.5703125" style="5" customWidth="1"/>
    <col min="1539" max="1539" width="9.28515625" style="5" customWidth="1"/>
    <col min="1540" max="1540" width="36.5703125" style="5" customWidth="1"/>
    <col min="1541" max="1541" width="26.28515625" style="5" customWidth="1"/>
    <col min="1542" max="1542" width="10.7109375" style="5" customWidth="1"/>
    <col min="1543" max="1543" width="15.42578125" style="5" customWidth="1"/>
    <col min="1544" max="1544" width="16.7109375" style="5" customWidth="1"/>
    <col min="1545" max="1546" width="16.140625" style="5" customWidth="1"/>
    <col min="1547" max="1547" width="14.28515625" style="5" customWidth="1"/>
    <col min="1548" max="1548" width="20" style="5" customWidth="1"/>
    <col min="1549" max="1549" width="15.28515625" style="5" customWidth="1"/>
    <col min="1550" max="1550" width="8.7109375" style="5" customWidth="1"/>
    <col min="1551" max="1551" width="13.5703125" style="5" customWidth="1"/>
    <col min="1552" max="1792" width="9.140625" style="5"/>
    <col min="1793" max="1793" width="4.5703125" style="5" customWidth="1"/>
    <col min="1794" max="1794" width="8.5703125" style="5" customWidth="1"/>
    <col min="1795" max="1795" width="9.28515625" style="5" customWidth="1"/>
    <col min="1796" max="1796" width="36.5703125" style="5" customWidth="1"/>
    <col min="1797" max="1797" width="26.28515625" style="5" customWidth="1"/>
    <col min="1798" max="1798" width="10.7109375" style="5" customWidth="1"/>
    <col min="1799" max="1799" width="15.42578125" style="5" customWidth="1"/>
    <col min="1800" max="1800" width="16.7109375" style="5" customWidth="1"/>
    <col min="1801" max="1802" width="16.140625" style="5" customWidth="1"/>
    <col min="1803" max="1803" width="14.28515625" style="5" customWidth="1"/>
    <col min="1804" max="1804" width="20" style="5" customWidth="1"/>
    <col min="1805" max="1805" width="15.28515625" style="5" customWidth="1"/>
    <col min="1806" max="1806" width="8.7109375" style="5" customWidth="1"/>
    <col min="1807" max="1807" width="13.5703125" style="5" customWidth="1"/>
    <col min="1808" max="2048" width="9.140625" style="5"/>
    <col min="2049" max="2049" width="4.5703125" style="5" customWidth="1"/>
    <col min="2050" max="2050" width="8.5703125" style="5" customWidth="1"/>
    <col min="2051" max="2051" width="9.28515625" style="5" customWidth="1"/>
    <col min="2052" max="2052" width="36.5703125" style="5" customWidth="1"/>
    <col min="2053" max="2053" width="26.28515625" style="5" customWidth="1"/>
    <col min="2054" max="2054" width="10.7109375" style="5" customWidth="1"/>
    <col min="2055" max="2055" width="15.42578125" style="5" customWidth="1"/>
    <col min="2056" max="2056" width="16.7109375" style="5" customWidth="1"/>
    <col min="2057" max="2058" width="16.140625" style="5" customWidth="1"/>
    <col min="2059" max="2059" width="14.28515625" style="5" customWidth="1"/>
    <col min="2060" max="2060" width="20" style="5" customWidth="1"/>
    <col min="2061" max="2061" width="15.28515625" style="5" customWidth="1"/>
    <col min="2062" max="2062" width="8.7109375" style="5" customWidth="1"/>
    <col min="2063" max="2063" width="13.5703125" style="5" customWidth="1"/>
    <col min="2064" max="2304" width="9.140625" style="5"/>
    <col min="2305" max="2305" width="4.5703125" style="5" customWidth="1"/>
    <col min="2306" max="2306" width="8.5703125" style="5" customWidth="1"/>
    <col min="2307" max="2307" width="9.28515625" style="5" customWidth="1"/>
    <col min="2308" max="2308" width="36.5703125" style="5" customWidth="1"/>
    <col min="2309" max="2309" width="26.28515625" style="5" customWidth="1"/>
    <col min="2310" max="2310" width="10.7109375" style="5" customWidth="1"/>
    <col min="2311" max="2311" width="15.42578125" style="5" customWidth="1"/>
    <col min="2312" max="2312" width="16.7109375" style="5" customWidth="1"/>
    <col min="2313" max="2314" width="16.140625" style="5" customWidth="1"/>
    <col min="2315" max="2315" width="14.28515625" style="5" customWidth="1"/>
    <col min="2316" max="2316" width="20" style="5" customWidth="1"/>
    <col min="2317" max="2317" width="15.28515625" style="5" customWidth="1"/>
    <col min="2318" max="2318" width="8.7109375" style="5" customWidth="1"/>
    <col min="2319" max="2319" width="13.5703125" style="5" customWidth="1"/>
    <col min="2320" max="2560" width="9.140625" style="5"/>
    <col min="2561" max="2561" width="4.5703125" style="5" customWidth="1"/>
    <col min="2562" max="2562" width="8.5703125" style="5" customWidth="1"/>
    <col min="2563" max="2563" width="9.28515625" style="5" customWidth="1"/>
    <col min="2564" max="2564" width="36.5703125" style="5" customWidth="1"/>
    <col min="2565" max="2565" width="26.28515625" style="5" customWidth="1"/>
    <col min="2566" max="2566" width="10.7109375" style="5" customWidth="1"/>
    <col min="2567" max="2567" width="15.42578125" style="5" customWidth="1"/>
    <col min="2568" max="2568" width="16.7109375" style="5" customWidth="1"/>
    <col min="2569" max="2570" width="16.140625" style="5" customWidth="1"/>
    <col min="2571" max="2571" width="14.28515625" style="5" customWidth="1"/>
    <col min="2572" max="2572" width="20" style="5" customWidth="1"/>
    <col min="2573" max="2573" width="15.28515625" style="5" customWidth="1"/>
    <col min="2574" max="2574" width="8.7109375" style="5" customWidth="1"/>
    <col min="2575" max="2575" width="13.5703125" style="5" customWidth="1"/>
    <col min="2576" max="2816" width="9.140625" style="5"/>
    <col min="2817" max="2817" width="4.5703125" style="5" customWidth="1"/>
    <col min="2818" max="2818" width="8.5703125" style="5" customWidth="1"/>
    <col min="2819" max="2819" width="9.28515625" style="5" customWidth="1"/>
    <col min="2820" max="2820" width="36.5703125" style="5" customWidth="1"/>
    <col min="2821" max="2821" width="26.28515625" style="5" customWidth="1"/>
    <col min="2822" max="2822" width="10.7109375" style="5" customWidth="1"/>
    <col min="2823" max="2823" width="15.42578125" style="5" customWidth="1"/>
    <col min="2824" max="2824" width="16.7109375" style="5" customWidth="1"/>
    <col min="2825" max="2826" width="16.140625" style="5" customWidth="1"/>
    <col min="2827" max="2827" width="14.28515625" style="5" customWidth="1"/>
    <col min="2828" max="2828" width="20" style="5" customWidth="1"/>
    <col min="2829" max="2829" width="15.28515625" style="5" customWidth="1"/>
    <col min="2830" max="2830" width="8.7109375" style="5" customWidth="1"/>
    <col min="2831" max="2831" width="13.5703125" style="5" customWidth="1"/>
    <col min="2832" max="3072" width="9.140625" style="5"/>
    <col min="3073" max="3073" width="4.5703125" style="5" customWidth="1"/>
    <col min="3074" max="3074" width="8.5703125" style="5" customWidth="1"/>
    <col min="3075" max="3075" width="9.28515625" style="5" customWidth="1"/>
    <col min="3076" max="3076" width="36.5703125" style="5" customWidth="1"/>
    <col min="3077" max="3077" width="26.28515625" style="5" customWidth="1"/>
    <col min="3078" max="3078" width="10.7109375" style="5" customWidth="1"/>
    <col min="3079" max="3079" width="15.42578125" style="5" customWidth="1"/>
    <col min="3080" max="3080" width="16.7109375" style="5" customWidth="1"/>
    <col min="3081" max="3082" width="16.140625" style="5" customWidth="1"/>
    <col min="3083" max="3083" width="14.28515625" style="5" customWidth="1"/>
    <col min="3084" max="3084" width="20" style="5" customWidth="1"/>
    <col min="3085" max="3085" width="15.28515625" style="5" customWidth="1"/>
    <col min="3086" max="3086" width="8.7109375" style="5" customWidth="1"/>
    <col min="3087" max="3087" width="13.5703125" style="5" customWidth="1"/>
    <col min="3088" max="3328" width="9.140625" style="5"/>
    <col min="3329" max="3329" width="4.5703125" style="5" customWidth="1"/>
    <col min="3330" max="3330" width="8.5703125" style="5" customWidth="1"/>
    <col min="3331" max="3331" width="9.28515625" style="5" customWidth="1"/>
    <col min="3332" max="3332" width="36.5703125" style="5" customWidth="1"/>
    <col min="3333" max="3333" width="26.28515625" style="5" customWidth="1"/>
    <col min="3334" max="3334" width="10.7109375" style="5" customWidth="1"/>
    <col min="3335" max="3335" width="15.42578125" style="5" customWidth="1"/>
    <col min="3336" max="3336" width="16.7109375" style="5" customWidth="1"/>
    <col min="3337" max="3338" width="16.140625" style="5" customWidth="1"/>
    <col min="3339" max="3339" width="14.28515625" style="5" customWidth="1"/>
    <col min="3340" max="3340" width="20" style="5" customWidth="1"/>
    <col min="3341" max="3341" width="15.28515625" style="5" customWidth="1"/>
    <col min="3342" max="3342" width="8.7109375" style="5" customWidth="1"/>
    <col min="3343" max="3343" width="13.5703125" style="5" customWidth="1"/>
    <col min="3344" max="3584" width="9.140625" style="5"/>
    <col min="3585" max="3585" width="4.5703125" style="5" customWidth="1"/>
    <col min="3586" max="3586" width="8.5703125" style="5" customWidth="1"/>
    <col min="3587" max="3587" width="9.28515625" style="5" customWidth="1"/>
    <col min="3588" max="3588" width="36.5703125" style="5" customWidth="1"/>
    <col min="3589" max="3589" width="26.28515625" style="5" customWidth="1"/>
    <col min="3590" max="3590" width="10.7109375" style="5" customWidth="1"/>
    <col min="3591" max="3591" width="15.42578125" style="5" customWidth="1"/>
    <col min="3592" max="3592" width="16.7109375" style="5" customWidth="1"/>
    <col min="3593" max="3594" width="16.140625" style="5" customWidth="1"/>
    <col min="3595" max="3595" width="14.28515625" style="5" customWidth="1"/>
    <col min="3596" max="3596" width="20" style="5" customWidth="1"/>
    <col min="3597" max="3597" width="15.28515625" style="5" customWidth="1"/>
    <col min="3598" max="3598" width="8.7109375" style="5" customWidth="1"/>
    <col min="3599" max="3599" width="13.5703125" style="5" customWidth="1"/>
    <col min="3600" max="3840" width="9.140625" style="5"/>
    <col min="3841" max="3841" width="4.5703125" style="5" customWidth="1"/>
    <col min="3842" max="3842" width="8.5703125" style="5" customWidth="1"/>
    <col min="3843" max="3843" width="9.28515625" style="5" customWidth="1"/>
    <col min="3844" max="3844" width="36.5703125" style="5" customWidth="1"/>
    <col min="3845" max="3845" width="26.28515625" style="5" customWidth="1"/>
    <col min="3846" max="3846" width="10.7109375" style="5" customWidth="1"/>
    <col min="3847" max="3847" width="15.42578125" style="5" customWidth="1"/>
    <col min="3848" max="3848" width="16.7109375" style="5" customWidth="1"/>
    <col min="3849" max="3850" width="16.140625" style="5" customWidth="1"/>
    <col min="3851" max="3851" width="14.28515625" style="5" customWidth="1"/>
    <col min="3852" max="3852" width="20" style="5" customWidth="1"/>
    <col min="3853" max="3853" width="15.28515625" style="5" customWidth="1"/>
    <col min="3854" max="3854" width="8.7109375" style="5" customWidth="1"/>
    <col min="3855" max="3855" width="13.5703125" style="5" customWidth="1"/>
    <col min="3856" max="4096" width="9.140625" style="5"/>
    <col min="4097" max="4097" width="4.5703125" style="5" customWidth="1"/>
    <col min="4098" max="4098" width="8.5703125" style="5" customWidth="1"/>
    <col min="4099" max="4099" width="9.28515625" style="5" customWidth="1"/>
    <col min="4100" max="4100" width="36.5703125" style="5" customWidth="1"/>
    <col min="4101" max="4101" width="26.28515625" style="5" customWidth="1"/>
    <col min="4102" max="4102" width="10.7109375" style="5" customWidth="1"/>
    <col min="4103" max="4103" width="15.42578125" style="5" customWidth="1"/>
    <col min="4104" max="4104" width="16.7109375" style="5" customWidth="1"/>
    <col min="4105" max="4106" width="16.140625" style="5" customWidth="1"/>
    <col min="4107" max="4107" width="14.28515625" style="5" customWidth="1"/>
    <col min="4108" max="4108" width="20" style="5" customWidth="1"/>
    <col min="4109" max="4109" width="15.28515625" style="5" customWidth="1"/>
    <col min="4110" max="4110" width="8.7109375" style="5" customWidth="1"/>
    <col min="4111" max="4111" width="13.5703125" style="5" customWidth="1"/>
    <col min="4112" max="4352" width="9.140625" style="5"/>
    <col min="4353" max="4353" width="4.5703125" style="5" customWidth="1"/>
    <col min="4354" max="4354" width="8.5703125" style="5" customWidth="1"/>
    <col min="4355" max="4355" width="9.28515625" style="5" customWidth="1"/>
    <col min="4356" max="4356" width="36.5703125" style="5" customWidth="1"/>
    <col min="4357" max="4357" width="26.28515625" style="5" customWidth="1"/>
    <col min="4358" max="4358" width="10.7109375" style="5" customWidth="1"/>
    <col min="4359" max="4359" width="15.42578125" style="5" customWidth="1"/>
    <col min="4360" max="4360" width="16.7109375" style="5" customWidth="1"/>
    <col min="4361" max="4362" width="16.140625" style="5" customWidth="1"/>
    <col min="4363" max="4363" width="14.28515625" style="5" customWidth="1"/>
    <col min="4364" max="4364" width="20" style="5" customWidth="1"/>
    <col min="4365" max="4365" width="15.28515625" style="5" customWidth="1"/>
    <col min="4366" max="4366" width="8.7109375" style="5" customWidth="1"/>
    <col min="4367" max="4367" width="13.5703125" style="5" customWidth="1"/>
    <col min="4368" max="4608" width="9.140625" style="5"/>
    <col min="4609" max="4609" width="4.5703125" style="5" customWidth="1"/>
    <col min="4610" max="4610" width="8.5703125" style="5" customWidth="1"/>
    <col min="4611" max="4611" width="9.28515625" style="5" customWidth="1"/>
    <col min="4612" max="4612" width="36.5703125" style="5" customWidth="1"/>
    <col min="4613" max="4613" width="26.28515625" style="5" customWidth="1"/>
    <col min="4614" max="4614" width="10.7109375" style="5" customWidth="1"/>
    <col min="4615" max="4615" width="15.42578125" style="5" customWidth="1"/>
    <col min="4616" max="4616" width="16.7109375" style="5" customWidth="1"/>
    <col min="4617" max="4618" width="16.140625" style="5" customWidth="1"/>
    <col min="4619" max="4619" width="14.28515625" style="5" customWidth="1"/>
    <col min="4620" max="4620" width="20" style="5" customWidth="1"/>
    <col min="4621" max="4621" width="15.28515625" style="5" customWidth="1"/>
    <col min="4622" max="4622" width="8.7109375" style="5" customWidth="1"/>
    <col min="4623" max="4623" width="13.5703125" style="5" customWidth="1"/>
    <col min="4624" max="4864" width="9.140625" style="5"/>
    <col min="4865" max="4865" width="4.5703125" style="5" customWidth="1"/>
    <col min="4866" max="4866" width="8.5703125" style="5" customWidth="1"/>
    <col min="4867" max="4867" width="9.28515625" style="5" customWidth="1"/>
    <col min="4868" max="4868" width="36.5703125" style="5" customWidth="1"/>
    <col min="4869" max="4869" width="26.28515625" style="5" customWidth="1"/>
    <col min="4870" max="4870" width="10.7109375" style="5" customWidth="1"/>
    <col min="4871" max="4871" width="15.42578125" style="5" customWidth="1"/>
    <col min="4872" max="4872" width="16.7109375" style="5" customWidth="1"/>
    <col min="4873" max="4874" width="16.140625" style="5" customWidth="1"/>
    <col min="4875" max="4875" width="14.28515625" style="5" customWidth="1"/>
    <col min="4876" max="4876" width="20" style="5" customWidth="1"/>
    <col min="4877" max="4877" width="15.28515625" style="5" customWidth="1"/>
    <col min="4878" max="4878" width="8.7109375" style="5" customWidth="1"/>
    <col min="4879" max="4879" width="13.5703125" style="5" customWidth="1"/>
    <col min="4880" max="5120" width="9.140625" style="5"/>
    <col min="5121" max="5121" width="4.5703125" style="5" customWidth="1"/>
    <col min="5122" max="5122" width="8.5703125" style="5" customWidth="1"/>
    <col min="5123" max="5123" width="9.28515625" style="5" customWidth="1"/>
    <col min="5124" max="5124" width="36.5703125" style="5" customWidth="1"/>
    <col min="5125" max="5125" width="26.28515625" style="5" customWidth="1"/>
    <col min="5126" max="5126" width="10.7109375" style="5" customWidth="1"/>
    <col min="5127" max="5127" width="15.42578125" style="5" customWidth="1"/>
    <col min="5128" max="5128" width="16.7109375" style="5" customWidth="1"/>
    <col min="5129" max="5130" width="16.140625" style="5" customWidth="1"/>
    <col min="5131" max="5131" width="14.28515625" style="5" customWidth="1"/>
    <col min="5132" max="5132" width="20" style="5" customWidth="1"/>
    <col min="5133" max="5133" width="15.28515625" style="5" customWidth="1"/>
    <col min="5134" max="5134" width="8.7109375" style="5" customWidth="1"/>
    <col min="5135" max="5135" width="13.5703125" style="5" customWidth="1"/>
    <col min="5136" max="5376" width="9.140625" style="5"/>
    <col min="5377" max="5377" width="4.5703125" style="5" customWidth="1"/>
    <col min="5378" max="5378" width="8.5703125" style="5" customWidth="1"/>
    <col min="5379" max="5379" width="9.28515625" style="5" customWidth="1"/>
    <col min="5380" max="5380" width="36.5703125" style="5" customWidth="1"/>
    <col min="5381" max="5381" width="26.28515625" style="5" customWidth="1"/>
    <col min="5382" max="5382" width="10.7109375" style="5" customWidth="1"/>
    <col min="5383" max="5383" width="15.42578125" style="5" customWidth="1"/>
    <col min="5384" max="5384" width="16.7109375" style="5" customWidth="1"/>
    <col min="5385" max="5386" width="16.140625" style="5" customWidth="1"/>
    <col min="5387" max="5387" width="14.28515625" style="5" customWidth="1"/>
    <col min="5388" max="5388" width="20" style="5" customWidth="1"/>
    <col min="5389" max="5389" width="15.28515625" style="5" customWidth="1"/>
    <col min="5390" max="5390" width="8.7109375" style="5" customWidth="1"/>
    <col min="5391" max="5391" width="13.5703125" style="5" customWidth="1"/>
    <col min="5392" max="5632" width="9.140625" style="5"/>
    <col min="5633" max="5633" width="4.5703125" style="5" customWidth="1"/>
    <col min="5634" max="5634" width="8.5703125" style="5" customWidth="1"/>
    <col min="5635" max="5635" width="9.28515625" style="5" customWidth="1"/>
    <col min="5636" max="5636" width="36.5703125" style="5" customWidth="1"/>
    <col min="5637" max="5637" width="26.28515625" style="5" customWidth="1"/>
    <col min="5638" max="5638" width="10.7109375" style="5" customWidth="1"/>
    <col min="5639" max="5639" width="15.42578125" style="5" customWidth="1"/>
    <col min="5640" max="5640" width="16.7109375" style="5" customWidth="1"/>
    <col min="5641" max="5642" width="16.140625" style="5" customWidth="1"/>
    <col min="5643" max="5643" width="14.28515625" style="5" customWidth="1"/>
    <col min="5644" max="5644" width="20" style="5" customWidth="1"/>
    <col min="5645" max="5645" width="15.28515625" style="5" customWidth="1"/>
    <col min="5646" max="5646" width="8.7109375" style="5" customWidth="1"/>
    <col min="5647" max="5647" width="13.5703125" style="5" customWidth="1"/>
    <col min="5648" max="5888" width="9.140625" style="5"/>
    <col min="5889" max="5889" width="4.5703125" style="5" customWidth="1"/>
    <col min="5890" max="5890" width="8.5703125" style="5" customWidth="1"/>
    <col min="5891" max="5891" width="9.28515625" style="5" customWidth="1"/>
    <col min="5892" max="5892" width="36.5703125" style="5" customWidth="1"/>
    <col min="5893" max="5893" width="26.28515625" style="5" customWidth="1"/>
    <col min="5894" max="5894" width="10.7109375" style="5" customWidth="1"/>
    <col min="5895" max="5895" width="15.42578125" style="5" customWidth="1"/>
    <col min="5896" max="5896" width="16.7109375" style="5" customWidth="1"/>
    <col min="5897" max="5898" width="16.140625" style="5" customWidth="1"/>
    <col min="5899" max="5899" width="14.28515625" style="5" customWidth="1"/>
    <col min="5900" max="5900" width="20" style="5" customWidth="1"/>
    <col min="5901" max="5901" width="15.28515625" style="5" customWidth="1"/>
    <col min="5902" max="5902" width="8.7109375" style="5" customWidth="1"/>
    <col min="5903" max="5903" width="13.5703125" style="5" customWidth="1"/>
    <col min="5904" max="6144" width="9.140625" style="5"/>
    <col min="6145" max="6145" width="4.5703125" style="5" customWidth="1"/>
    <col min="6146" max="6146" width="8.5703125" style="5" customWidth="1"/>
    <col min="6147" max="6147" width="9.28515625" style="5" customWidth="1"/>
    <col min="6148" max="6148" width="36.5703125" style="5" customWidth="1"/>
    <col min="6149" max="6149" width="26.28515625" style="5" customWidth="1"/>
    <col min="6150" max="6150" width="10.7109375" style="5" customWidth="1"/>
    <col min="6151" max="6151" width="15.42578125" style="5" customWidth="1"/>
    <col min="6152" max="6152" width="16.7109375" style="5" customWidth="1"/>
    <col min="6153" max="6154" width="16.140625" style="5" customWidth="1"/>
    <col min="6155" max="6155" width="14.28515625" style="5" customWidth="1"/>
    <col min="6156" max="6156" width="20" style="5" customWidth="1"/>
    <col min="6157" max="6157" width="15.28515625" style="5" customWidth="1"/>
    <col min="6158" max="6158" width="8.7109375" style="5" customWidth="1"/>
    <col min="6159" max="6159" width="13.5703125" style="5" customWidth="1"/>
    <col min="6160" max="6400" width="9.140625" style="5"/>
    <col min="6401" max="6401" width="4.5703125" style="5" customWidth="1"/>
    <col min="6402" max="6402" width="8.5703125" style="5" customWidth="1"/>
    <col min="6403" max="6403" width="9.28515625" style="5" customWidth="1"/>
    <col min="6404" max="6404" width="36.5703125" style="5" customWidth="1"/>
    <col min="6405" max="6405" width="26.28515625" style="5" customWidth="1"/>
    <col min="6406" max="6406" width="10.7109375" style="5" customWidth="1"/>
    <col min="6407" max="6407" width="15.42578125" style="5" customWidth="1"/>
    <col min="6408" max="6408" width="16.7109375" style="5" customWidth="1"/>
    <col min="6409" max="6410" width="16.140625" style="5" customWidth="1"/>
    <col min="6411" max="6411" width="14.28515625" style="5" customWidth="1"/>
    <col min="6412" max="6412" width="20" style="5" customWidth="1"/>
    <col min="6413" max="6413" width="15.28515625" style="5" customWidth="1"/>
    <col min="6414" max="6414" width="8.7109375" style="5" customWidth="1"/>
    <col min="6415" max="6415" width="13.5703125" style="5" customWidth="1"/>
    <col min="6416" max="6656" width="9.140625" style="5"/>
    <col min="6657" max="6657" width="4.5703125" style="5" customWidth="1"/>
    <col min="6658" max="6658" width="8.5703125" style="5" customWidth="1"/>
    <col min="6659" max="6659" width="9.28515625" style="5" customWidth="1"/>
    <col min="6660" max="6660" width="36.5703125" style="5" customWidth="1"/>
    <col min="6661" max="6661" width="26.28515625" style="5" customWidth="1"/>
    <col min="6662" max="6662" width="10.7109375" style="5" customWidth="1"/>
    <col min="6663" max="6663" width="15.42578125" style="5" customWidth="1"/>
    <col min="6664" max="6664" width="16.7109375" style="5" customWidth="1"/>
    <col min="6665" max="6666" width="16.140625" style="5" customWidth="1"/>
    <col min="6667" max="6667" width="14.28515625" style="5" customWidth="1"/>
    <col min="6668" max="6668" width="20" style="5" customWidth="1"/>
    <col min="6669" max="6669" width="15.28515625" style="5" customWidth="1"/>
    <col min="6670" max="6670" width="8.7109375" style="5" customWidth="1"/>
    <col min="6671" max="6671" width="13.5703125" style="5" customWidth="1"/>
    <col min="6672" max="6912" width="9.140625" style="5"/>
    <col min="6913" max="6913" width="4.5703125" style="5" customWidth="1"/>
    <col min="6914" max="6914" width="8.5703125" style="5" customWidth="1"/>
    <col min="6915" max="6915" width="9.28515625" style="5" customWidth="1"/>
    <col min="6916" max="6916" width="36.5703125" style="5" customWidth="1"/>
    <col min="6917" max="6917" width="26.28515625" style="5" customWidth="1"/>
    <col min="6918" max="6918" width="10.7109375" style="5" customWidth="1"/>
    <col min="6919" max="6919" width="15.42578125" style="5" customWidth="1"/>
    <col min="6920" max="6920" width="16.7109375" style="5" customWidth="1"/>
    <col min="6921" max="6922" width="16.140625" style="5" customWidth="1"/>
    <col min="6923" max="6923" width="14.28515625" style="5" customWidth="1"/>
    <col min="6924" max="6924" width="20" style="5" customWidth="1"/>
    <col min="6925" max="6925" width="15.28515625" style="5" customWidth="1"/>
    <col min="6926" max="6926" width="8.7109375" style="5" customWidth="1"/>
    <col min="6927" max="6927" width="13.5703125" style="5" customWidth="1"/>
    <col min="6928" max="7168" width="9.140625" style="5"/>
    <col min="7169" max="7169" width="4.5703125" style="5" customWidth="1"/>
    <col min="7170" max="7170" width="8.5703125" style="5" customWidth="1"/>
    <col min="7171" max="7171" width="9.28515625" style="5" customWidth="1"/>
    <col min="7172" max="7172" width="36.5703125" style="5" customWidth="1"/>
    <col min="7173" max="7173" width="26.28515625" style="5" customWidth="1"/>
    <col min="7174" max="7174" width="10.7109375" style="5" customWidth="1"/>
    <col min="7175" max="7175" width="15.42578125" style="5" customWidth="1"/>
    <col min="7176" max="7176" width="16.7109375" style="5" customWidth="1"/>
    <col min="7177" max="7178" width="16.140625" style="5" customWidth="1"/>
    <col min="7179" max="7179" width="14.28515625" style="5" customWidth="1"/>
    <col min="7180" max="7180" width="20" style="5" customWidth="1"/>
    <col min="7181" max="7181" width="15.28515625" style="5" customWidth="1"/>
    <col min="7182" max="7182" width="8.7109375" style="5" customWidth="1"/>
    <col min="7183" max="7183" width="13.5703125" style="5" customWidth="1"/>
    <col min="7184" max="7424" width="9.140625" style="5"/>
    <col min="7425" max="7425" width="4.5703125" style="5" customWidth="1"/>
    <col min="7426" max="7426" width="8.5703125" style="5" customWidth="1"/>
    <col min="7427" max="7427" width="9.28515625" style="5" customWidth="1"/>
    <col min="7428" max="7428" width="36.5703125" style="5" customWidth="1"/>
    <col min="7429" max="7429" width="26.28515625" style="5" customWidth="1"/>
    <col min="7430" max="7430" width="10.7109375" style="5" customWidth="1"/>
    <col min="7431" max="7431" width="15.42578125" style="5" customWidth="1"/>
    <col min="7432" max="7432" width="16.7109375" style="5" customWidth="1"/>
    <col min="7433" max="7434" width="16.140625" style="5" customWidth="1"/>
    <col min="7435" max="7435" width="14.28515625" style="5" customWidth="1"/>
    <col min="7436" max="7436" width="20" style="5" customWidth="1"/>
    <col min="7437" max="7437" width="15.28515625" style="5" customWidth="1"/>
    <col min="7438" max="7438" width="8.7109375" style="5" customWidth="1"/>
    <col min="7439" max="7439" width="13.5703125" style="5" customWidth="1"/>
    <col min="7440" max="7680" width="9.140625" style="5"/>
    <col min="7681" max="7681" width="4.5703125" style="5" customWidth="1"/>
    <col min="7682" max="7682" width="8.5703125" style="5" customWidth="1"/>
    <col min="7683" max="7683" width="9.28515625" style="5" customWidth="1"/>
    <col min="7684" max="7684" width="36.5703125" style="5" customWidth="1"/>
    <col min="7685" max="7685" width="26.28515625" style="5" customWidth="1"/>
    <col min="7686" max="7686" width="10.7109375" style="5" customWidth="1"/>
    <col min="7687" max="7687" width="15.42578125" style="5" customWidth="1"/>
    <col min="7688" max="7688" width="16.7109375" style="5" customWidth="1"/>
    <col min="7689" max="7690" width="16.140625" style="5" customWidth="1"/>
    <col min="7691" max="7691" width="14.28515625" style="5" customWidth="1"/>
    <col min="7692" max="7692" width="20" style="5" customWidth="1"/>
    <col min="7693" max="7693" width="15.28515625" style="5" customWidth="1"/>
    <col min="7694" max="7694" width="8.7109375" style="5" customWidth="1"/>
    <col min="7695" max="7695" width="13.5703125" style="5" customWidth="1"/>
    <col min="7696" max="7936" width="9.140625" style="5"/>
    <col min="7937" max="7937" width="4.5703125" style="5" customWidth="1"/>
    <col min="7938" max="7938" width="8.5703125" style="5" customWidth="1"/>
    <col min="7939" max="7939" width="9.28515625" style="5" customWidth="1"/>
    <col min="7940" max="7940" width="36.5703125" style="5" customWidth="1"/>
    <col min="7941" max="7941" width="26.28515625" style="5" customWidth="1"/>
    <col min="7942" max="7942" width="10.7109375" style="5" customWidth="1"/>
    <col min="7943" max="7943" width="15.42578125" style="5" customWidth="1"/>
    <col min="7944" max="7944" width="16.7109375" style="5" customWidth="1"/>
    <col min="7945" max="7946" width="16.140625" style="5" customWidth="1"/>
    <col min="7947" max="7947" width="14.28515625" style="5" customWidth="1"/>
    <col min="7948" max="7948" width="20" style="5" customWidth="1"/>
    <col min="7949" max="7949" width="15.28515625" style="5" customWidth="1"/>
    <col min="7950" max="7950" width="8.7109375" style="5" customWidth="1"/>
    <col min="7951" max="7951" width="13.5703125" style="5" customWidth="1"/>
    <col min="7952" max="8192" width="9.140625" style="5"/>
    <col min="8193" max="8193" width="4.5703125" style="5" customWidth="1"/>
    <col min="8194" max="8194" width="8.5703125" style="5" customWidth="1"/>
    <col min="8195" max="8195" width="9.28515625" style="5" customWidth="1"/>
    <col min="8196" max="8196" width="36.5703125" style="5" customWidth="1"/>
    <col min="8197" max="8197" width="26.28515625" style="5" customWidth="1"/>
    <col min="8198" max="8198" width="10.7109375" style="5" customWidth="1"/>
    <col min="8199" max="8199" width="15.42578125" style="5" customWidth="1"/>
    <col min="8200" max="8200" width="16.7109375" style="5" customWidth="1"/>
    <col min="8201" max="8202" width="16.140625" style="5" customWidth="1"/>
    <col min="8203" max="8203" width="14.28515625" style="5" customWidth="1"/>
    <col min="8204" max="8204" width="20" style="5" customWidth="1"/>
    <col min="8205" max="8205" width="15.28515625" style="5" customWidth="1"/>
    <col min="8206" max="8206" width="8.7109375" style="5" customWidth="1"/>
    <col min="8207" max="8207" width="13.5703125" style="5" customWidth="1"/>
    <col min="8208" max="8448" width="9.140625" style="5"/>
    <col min="8449" max="8449" width="4.5703125" style="5" customWidth="1"/>
    <col min="8450" max="8450" width="8.5703125" style="5" customWidth="1"/>
    <col min="8451" max="8451" width="9.28515625" style="5" customWidth="1"/>
    <col min="8452" max="8452" width="36.5703125" style="5" customWidth="1"/>
    <col min="8453" max="8453" width="26.28515625" style="5" customWidth="1"/>
    <col min="8454" max="8454" width="10.7109375" style="5" customWidth="1"/>
    <col min="8455" max="8455" width="15.42578125" style="5" customWidth="1"/>
    <col min="8456" max="8456" width="16.7109375" style="5" customWidth="1"/>
    <col min="8457" max="8458" width="16.140625" style="5" customWidth="1"/>
    <col min="8459" max="8459" width="14.28515625" style="5" customWidth="1"/>
    <col min="8460" max="8460" width="20" style="5" customWidth="1"/>
    <col min="8461" max="8461" width="15.28515625" style="5" customWidth="1"/>
    <col min="8462" max="8462" width="8.7109375" style="5" customWidth="1"/>
    <col min="8463" max="8463" width="13.5703125" style="5" customWidth="1"/>
    <col min="8464" max="8704" width="9.140625" style="5"/>
    <col min="8705" max="8705" width="4.5703125" style="5" customWidth="1"/>
    <col min="8706" max="8706" width="8.5703125" style="5" customWidth="1"/>
    <col min="8707" max="8707" width="9.28515625" style="5" customWidth="1"/>
    <col min="8708" max="8708" width="36.5703125" style="5" customWidth="1"/>
    <col min="8709" max="8709" width="26.28515625" style="5" customWidth="1"/>
    <col min="8710" max="8710" width="10.7109375" style="5" customWidth="1"/>
    <col min="8711" max="8711" width="15.42578125" style="5" customWidth="1"/>
    <col min="8712" max="8712" width="16.7109375" style="5" customWidth="1"/>
    <col min="8713" max="8714" width="16.140625" style="5" customWidth="1"/>
    <col min="8715" max="8715" width="14.28515625" style="5" customWidth="1"/>
    <col min="8716" max="8716" width="20" style="5" customWidth="1"/>
    <col min="8717" max="8717" width="15.28515625" style="5" customWidth="1"/>
    <col min="8718" max="8718" width="8.7109375" style="5" customWidth="1"/>
    <col min="8719" max="8719" width="13.5703125" style="5" customWidth="1"/>
    <col min="8720" max="8960" width="9.140625" style="5"/>
    <col min="8961" max="8961" width="4.5703125" style="5" customWidth="1"/>
    <col min="8962" max="8962" width="8.5703125" style="5" customWidth="1"/>
    <col min="8963" max="8963" width="9.28515625" style="5" customWidth="1"/>
    <col min="8964" max="8964" width="36.5703125" style="5" customWidth="1"/>
    <col min="8965" max="8965" width="26.28515625" style="5" customWidth="1"/>
    <col min="8966" max="8966" width="10.7109375" style="5" customWidth="1"/>
    <col min="8967" max="8967" width="15.42578125" style="5" customWidth="1"/>
    <col min="8968" max="8968" width="16.7109375" style="5" customWidth="1"/>
    <col min="8969" max="8970" width="16.140625" style="5" customWidth="1"/>
    <col min="8971" max="8971" width="14.28515625" style="5" customWidth="1"/>
    <col min="8972" max="8972" width="20" style="5" customWidth="1"/>
    <col min="8973" max="8973" width="15.28515625" style="5" customWidth="1"/>
    <col min="8974" max="8974" width="8.7109375" style="5" customWidth="1"/>
    <col min="8975" max="8975" width="13.5703125" style="5" customWidth="1"/>
    <col min="8976" max="9216" width="9.140625" style="5"/>
    <col min="9217" max="9217" width="4.5703125" style="5" customWidth="1"/>
    <col min="9218" max="9218" width="8.5703125" style="5" customWidth="1"/>
    <col min="9219" max="9219" width="9.28515625" style="5" customWidth="1"/>
    <col min="9220" max="9220" width="36.5703125" style="5" customWidth="1"/>
    <col min="9221" max="9221" width="26.28515625" style="5" customWidth="1"/>
    <col min="9222" max="9222" width="10.7109375" style="5" customWidth="1"/>
    <col min="9223" max="9223" width="15.42578125" style="5" customWidth="1"/>
    <col min="9224" max="9224" width="16.7109375" style="5" customWidth="1"/>
    <col min="9225" max="9226" width="16.140625" style="5" customWidth="1"/>
    <col min="9227" max="9227" width="14.28515625" style="5" customWidth="1"/>
    <col min="9228" max="9228" width="20" style="5" customWidth="1"/>
    <col min="9229" max="9229" width="15.28515625" style="5" customWidth="1"/>
    <col min="9230" max="9230" width="8.7109375" style="5" customWidth="1"/>
    <col min="9231" max="9231" width="13.5703125" style="5" customWidth="1"/>
    <col min="9232" max="9472" width="9.140625" style="5"/>
    <col min="9473" max="9473" width="4.5703125" style="5" customWidth="1"/>
    <col min="9474" max="9474" width="8.5703125" style="5" customWidth="1"/>
    <col min="9475" max="9475" width="9.28515625" style="5" customWidth="1"/>
    <col min="9476" max="9476" width="36.5703125" style="5" customWidth="1"/>
    <col min="9477" max="9477" width="26.28515625" style="5" customWidth="1"/>
    <col min="9478" max="9478" width="10.7109375" style="5" customWidth="1"/>
    <col min="9479" max="9479" width="15.42578125" style="5" customWidth="1"/>
    <col min="9480" max="9480" width="16.7109375" style="5" customWidth="1"/>
    <col min="9481" max="9482" width="16.140625" style="5" customWidth="1"/>
    <col min="9483" max="9483" width="14.28515625" style="5" customWidth="1"/>
    <col min="9484" max="9484" width="20" style="5" customWidth="1"/>
    <col min="9485" max="9485" width="15.28515625" style="5" customWidth="1"/>
    <col min="9486" max="9486" width="8.7109375" style="5" customWidth="1"/>
    <col min="9487" max="9487" width="13.5703125" style="5" customWidth="1"/>
    <col min="9488" max="9728" width="9.140625" style="5"/>
    <col min="9729" max="9729" width="4.5703125" style="5" customWidth="1"/>
    <col min="9730" max="9730" width="8.5703125" style="5" customWidth="1"/>
    <col min="9731" max="9731" width="9.28515625" style="5" customWidth="1"/>
    <col min="9732" max="9732" width="36.5703125" style="5" customWidth="1"/>
    <col min="9733" max="9733" width="26.28515625" style="5" customWidth="1"/>
    <col min="9734" max="9734" width="10.7109375" style="5" customWidth="1"/>
    <col min="9735" max="9735" width="15.42578125" style="5" customWidth="1"/>
    <col min="9736" max="9736" width="16.7109375" style="5" customWidth="1"/>
    <col min="9737" max="9738" width="16.140625" style="5" customWidth="1"/>
    <col min="9739" max="9739" width="14.28515625" style="5" customWidth="1"/>
    <col min="9740" max="9740" width="20" style="5" customWidth="1"/>
    <col min="9741" max="9741" width="15.28515625" style="5" customWidth="1"/>
    <col min="9742" max="9742" width="8.7109375" style="5" customWidth="1"/>
    <col min="9743" max="9743" width="13.5703125" style="5" customWidth="1"/>
    <col min="9744" max="9984" width="9.140625" style="5"/>
    <col min="9985" max="9985" width="4.5703125" style="5" customWidth="1"/>
    <col min="9986" max="9986" width="8.5703125" style="5" customWidth="1"/>
    <col min="9987" max="9987" width="9.28515625" style="5" customWidth="1"/>
    <col min="9988" max="9988" width="36.5703125" style="5" customWidth="1"/>
    <col min="9989" max="9989" width="26.28515625" style="5" customWidth="1"/>
    <col min="9990" max="9990" width="10.7109375" style="5" customWidth="1"/>
    <col min="9991" max="9991" width="15.42578125" style="5" customWidth="1"/>
    <col min="9992" max="9992" width="16.7109375" style="5" customWidth="1"/>
    <col min="9993" max="9994" width="16.140625" style="5" customWidth="1"/>
    <col min="9995" max="9995" width="14.28515625" style="5" customWidth="1"/>
    <col min="9996" max="9996" width="20" style="5" customWidth="1"/>
    <col min="9997" max="9997" width="15.28515625" style="5" customWidth="1"/>
    <col min="9998" max="9998" width="8.7109375" style="5" customWidth="1"/>
    <col min="9999" max="9999" width="13.5703125" style="5" customWidth="1"/>
    <col min="10000" max="10240" width="9.140625" style="5"/>
    <col min="10241" max="10241" width="4.5703125" style="5" customWidth="1"/>
    <col min="10242" max="10242" width="8.5703125" style="5" customWidth="1"/>
    <col min="10243" max="10243" width="9.28515625" style="5" customWidth="1"/>
    <col min="10244" max="10244" width="36.5703125" style="5" customWidth="1"/>
    <col min="10245" max="10245" width="26.28515625" style="5" customWidth="1"/>
    <col min="10246" max="10246" width="10.7109375" style="5" customWidth="1"/>
    <col min="10247" max="10247" width="15.42578125" style="5" customWidth="1"/>
    <col min="10248" max="10248" width="16.7109375" style="5" customWidth="1"/>
    <col min="10249" max="10250" width="16.140625" style="5" customWidth="1"/>
    <col min="10251" max="10251" width="14.28515625" style="5" customWidth="1"/>
    <col min="10252" max="10252" width="20" style="5" customWidth="1"/>
    <col min="10253" max="10253" width="15.28515625" style="5" customWidth="1"/>
    <col min="10254" max="10254" width="8.7109375" style="5" customWidth="1"/>
    <col min="10255" max="10255" width="13.5703125" style="5" customWidth="1"/>
    <col min="10256" max="10496" width="9.140625" style="5"/>
    <col min="10497" max="10497" width="4.5703125" style="5" customWidth="1"/>
    <col min="10498" max="10498" width="8.5703125" style="5" customWidth="1"/>
    <col min="10499" max="10499" width="9.28515625" style="5" customWidth="1"/>
    <col min="10500" max="10500" width="36.5703125" style="5" customWidth="1"/>
    <col min="10501" max="10501" width="26.28515625" style="5" customWidth="1"/>
    <col min="10502" max="10502" width="10.7109375" style="5" customWidth="1"/>
    <col min="10503" max="10503" width="15.42578125" style="5" customWidth="1"/>
    <col min="10504" max="10504" width="16.7109375" style="5" customWidth="1"/>
    <col min="10505" max="10506" width="16.140625" style="5" customWidth="1"/>
    <col min="10507" max="10507" width="14.28515625" style="5" customWidth="1"/>
    <col min="10508" max="10508" width="20" style="5" customWidth="1"/>
    <col min="10509" max="10509" width="15.28515625" style="5" customWidth="1"/>
    <col min="10510" max="10510" width="8.7109375" style="5" customWidth="1"/>
    <col min="10511" max="10511" width="13.5703125" style="5" customWidth="1"/>
    <col min="10512" max="10752" width="9.140625" style="5"/>
    <col min="10753" max="10753" width="4.5703125" style="5" customWidth="1"/>
    <col min="10754" max="10754" width="8.5703125" style="5" customWidth="1"/>
    <col min="10755" max="10755" width="9.28515625" style="5" customWidth="1"/>
    <col min="10756" max="10756" width="36.5703125" style="5" customWidth="1"/>
    <col min="10757" max="10757" width="26.28515625" style="5" customWidth="1"/>
    <col min="10758" max="10758" width="10.7109375" style="5" customWidth="1"/>
    <col min="10759" max="10759" width="15.42578125" style="5" customWidth="1"/>
    <col min="10760" max="10760" width="16.7109375" style="5" customWidth="1"/>
    <col min="10761" max="10762" width="16.140625" style="5" customWidth="1"/>
    <col min="10763" max="10763" width="14.28515625" style="5" customWidth="1"/>
    <col min="10764" max="10764" width="20" style="5" customWidth="1"/>
    <col min="10765" max="10765" width="15.28515625" style="5" customWidth="1"/>
    <col min="10766" max="10766" width="8.7109375" style="5" customWidth="1"/>
    <col min="10767" max="10767" width="13.5703125" style="5" customWidth="1"/>
    <col min="10768" max="11008" width="9.140625" style="5"/>
    <col min="11009" max="11009" width="4.5703125" style="5" customWidth="1"/>
    <col min="11010" max="11010" width="8.5703125" style="5" customWidth="1"/>
    <col min="11011" max="11011" width="9.28515625" style="5" customWidth="1"/>
    <col min="11012" max="11012" width="36.5703125" style="5" customWidth="1"/>
    <col min="11013" max="11013" width="26.28515625" style="5" customWidth="1"/>
    <col min="11014" max="11014" width="10.7109375" style="5" customWidth="1"/>
    <col min="11015" max="11015" width="15.42578125" style="5" customWidth="1"/>
    <col min="11016" max="11016" width="16.7109375" style="5" customWidth="1"/>
    <col min="11017" max="11018" width="16.140625" style="5" customWidth="1"/>
    <col min="11019" max="11019" width="14.28515625" style="5" customWidth="1"/>
    <col min="11020" max="11020" width="20" style="5" customWidth="1"/>
    <col min="11021" max="11021" width="15.28515625" style="5" customWidth="1"/>
    <col min="11022" max="11022" width="8.7109375" style="5" customWidth="1"/>
    <col min="11023" max="11023" width="13.5703125" style="5" customWidth="1"/>
    <col min="11024" max="11264" width="9.140625" style="5"/>
    <col min="11265" max="11265" width="4.5703125" style="5" customWidth="1"/>
    <col min="11266" max="11266" width="8.5703125" style="5" customWidth="1"/>
    <col min="11267" max="11267" width="9.28515625" style="5" customWidth="1"/>
    <col min="11268" max="11268" width="36.5703125" style="5" customWidth="1"/>
    <col min="11269" max="11269" width="26.28515625" style="5" customWidth="1"/>
    <col min="11270" max="11270" width="10.7109375" style="5" customWidth="1"/>
    <col min="11271" max="11271" width="15.42578125" style="5" customWidth="1"/>
    <col min="11272" max="11272" width="16.7109375" style="5" customWidth="1"/>
    <col min="11273" max="11274" width="16.140625" style="5" customWidth="1"/>
    <col min="11275" max="11275" width="14.28515625" style="5" customWidth="1"/>
    <col min="11276" max="11276" width="20" style="5" customWidth="1"/>
    <col min="11277" max="11277" width="15.28515625" style="5" customWidth="1"/>
    <col min="11278" max="11278" width="8.7109375" style="5" customWidth="1"/>
    <col min="11279" max="11279" width="13.5703125" style="5" customWidth="1"/>
    <col min="11280" max="11520" width="9.140625" style="5"/>
    <col min="11521" max="11521" width="4.5703125" style="5" customWidth="1"/>
    <col min="11522" max="11522" width="8.5703125" style="5" customWidth="1"/>
    <col min="11523" max="11523" width="9.28515625" style="5" customWidth="1"/>
    <col min="11524" max="11524" width="36.5703125" style="5" customWidth="1"/>
    <col min="11525" max="11525" width="26.28515625" style="5" customWidth="1"/>
    <col min="11526" max="11526" width="10.7109375" style="5" customWidth="1"/>
    <col min="11527" max="11527" width="15.42578125" style="5" customWidth="1"/>
    <col min="11528" max="11528" width="16.7109375" style="5" customWidth="1"/>
    <col min="11529" max="11530" width="16.140625" style="5" customWidth="1"/>
    <col min="11531" max="11531" width="14.28515625" style="5" customWidth="1"/>
    <col min="11532" max="11532" width="20" style="5" customWidth="1"/>
    <col min="11533" max="11533" width="15.28515625" style="5" customWidth="1"/>
    <col min="11534" max="11534" width="8.7109375" style="5" customWidth="1"/>
    <col min="11535" max="11535" width="13.5703125" style="5" customWidth="1"/>
    <col min="11536" max="11776" width="9.140625" style="5"/>
    <col min="11777" max="11777" width="4.5703125" style="5" customWidth="1"/>
    <col min="11778" max="11778" width="8.5703125" style="5" customWidth="1"/>
    <col min="11779" max="11779" width="9.28515625" style="5" customWidth="1"/>
    <col min="11780" max="11780" width="36.5703125" style="5" customWidth="1"/>
    <col min="11781" max="11781" width="26.28515625" style="5" customWidth="1"/>
    <col min="11782" max="11782" width="10.7109375" style="5" customWidth="1"/>
    <col min="11783" max="11783" width="15.42578125" style="5" customWidth="1"/>
    <col min="11784" max="11784" width="16.7109375" style="5" customWidth="1"/>
    <col min="11785" max="11786" width="16.140625" style="5" customWidth="1"/>
    <col min="11787" max="11787" width="14.28515625" style="5" customWidth="1"/>
    <col min="11788" max="11788" width="20" style="5" customWidth="1"/>
    <col min="11789" max="11789" width="15.28515625" style="5" customWidth="1"/>
    <col min="11790" max="11790" width="8.7109375" style="5" customWidth="1"/>
    <col min="11791" max="11791" width="13.5703125" style="5" customWidth="1"/>
    <col min="11792" max="12032" width="9.140625" style="5"/>
    <col min="12033" max="12033" width="4.5703125" style="5" customWidth="1"/>
    <col min="12034" max="12034" width="8.5703125" style="5" customWidth="1"/>
    <col min="12035" max="12035" width="9.28515625" style="5" customWidth="1"/>
    <col min="12036" max="12036" width="36.5703125" style="5" customWidth="1"/>
    <col min="12037" max="12037" width="26.28515625" style="5" customWidth="1"/>
    <col min="12038" max="12038" width="10.7109375" style="5" customWidth="1"/>
    <col min="12039" max="12039" width="15.42578125" style="5" customWidth="1"/>
    <col min="12040" max="12040" width="16.7109375" style="5" customWidth="1"/>
    <col min="12041" max="12042" width="16.140625" style="5" customWidth="1"/>
    <col min="12043" max="12043" width="14.28515625" style="5" customWidth="1"/>
    <col min="12044" max="12044" width="20" style="5" customWidth="1"/>
    <col min="12045" max="12045" width="15.28515625" style="5" customWidth="1"/>
    <col min="12046" max="12046" width="8.7109375" style="5" customWidth="1"/>
    <col min="12047" max="12047" width="13.5703125" style="5" customWidth="1"/>
    <col min="12048" max="12288" width="9.140625" style="5"/>
    <col min="12289" max="12289" width="4.5703125" style="5" customWidth="1"/>
    <col min="12290" max="12290" width="8.5703125" style="5" customWidth="1"/>
    <col min="12291" max="12291" width="9.28515625" style="5" customWidth="1"/>
    <col min="12292" max="12292" width="36.5703125" style="5" customWidth="1"/>
    <col min="12293" max="12293" width="26.28515625" style="5" customWidth="1"/>
    <col min="12294" max="12294" width="10.7109375" style="5" customWidth="1"/>
    <col min="12295" max="12295" width="15.42578125" style="5" customWidth="1"/>
    <col min="12296" max="12296" width="16.7109375" style="5" customWidth="1"/>
    <col min="12297" max="12298" width="16.140625" style="5" customWidth="1"/>
    <col min="12299" max="12299" width="14.28515625" style="5" customWidth="1"/>
    <col min="12300" max="12300" width="20" style="5" customWidth="1"/>
    <col min="12301" max="12301" width="15.28515625" style="5" customWidth="1"/>
    <col min="12302" max="12302" width="8.7109375" style="5" customWidth="1"/>
    <col min="12303" max="12303" width="13.5703125" style="5" customWidth="1"/>
    <col min="12304" max="12544" width="9.140625" style="5"/>
    <col min="12545" max="12545" width="4.5703125" style="5" customWidth="1"/>
    <col min="12546" max="12546" width="8.5703125" style="5" customWidth="1"/>
    <col min="12547" max="12547" width="9.28515625" style="5" customWidth="1"/>
    <col min="12548" max="12548" width="36.5703125" style="5" customWidth="1"/>
    <col min="12549" max="12549" width="26.28515625" style="5" customWidth="1"/>
    <col min="12550" max="12550" width="10.7109375" style="5" customWidth="1"/>
    <col min="12551" max="12551" width="15.42578125" style="5" customWidth="1"/>
    <col min="12552" max="12552" width="16.7109375" style="5" customWidth="1"/>
    <col min="12553" max="12554" width="16.140625" style="5" customWidth="1"/>
    <col min="12555" max="12555" width="14.28515625" style="5" customWidth="1"/>
    <col min="12556" max="12556" width="20" style="5" customWidth="1"/>
    <col min="12557" max="12557" width="15.28515625" style="5" customWidth="1"/>
    <col min="12558" max="12558" width="8.7109375" style="5" customWidth="1"/>
    <col min="12559" max="12559" width="13.5703125" style="5" customWidth="1"/>
    <col min="12560" max="12800" width="9.140625" style="5"/>
    <col min="12801" max="12801" width="4.5703125" style="5" customWidth="1"/>
    <col min="12802" max="12802" width="8.5703125" style="5" customWidth="1"/>
    <col min="12803" max="12803" width="9.28515625" style="5" customWidth="1"/>
    <col min="12804" max="12804" width="36.5703125" style="5" customWidth="1"/>
    <col min="12805" max="12805" width="26.28515625" style="5" customWidth="1"/>
    <col min="12806" max="12806" width="10.7109375" style="5" customWidth="1"/>
    <col min="12807" max="12807" width="15.42578125" style="5" customWidth="1"/>
    <col min="12808" max="12808" width="16.7109375" style="5" customWidth="1"/>
    <col min="12809" max="12810" width="16.140625" style="5" customWidth="1"/>
    <col min="12811" max="12811" width="14.28515625" style="5" customWidth="1"/>
    <col min="12812" max="12812" width="20" style="5" customWidth="1"/>
    <col min="12813" max="12813" width="15.28515625" style="5" customWidth="1"/>
    <col min="12814" max="12814" width="8.7109375" style="5" customWidth="1"/>
    <col min="12815" max="12815" width="13.5703125" style="5" customWidth="1"/>
    <col min="12816" max="13056" width="9.140625" style="5"/>
    <col min="13057" max="13057" width="4.5703125" style="5" customWidth="1"/>
    <col min="13058" max="13058" width="8.5703125" style="5" customWidth="1"/>
    <col min="13059" max="13059" width="9.28515625" style="5" customWidth="1"/>
    <col min="13060" max="13060" width="36.5703125" style="5" customWidth="1"/>
    <col min="13061" max="13061" width="26.28515625" style="5" customWidth="1"/>
    <col min="13062" max="13062" width="10.7109375" style="5" customWidth="1"/>
    <col min="13063" max="13063" width="15.42578125" style="5" customWidth="1"/>
    <col min="13064" max="13064" width="16.7109375" style="5" customWidth="1"/>
    <col min="13065" max="13066" width="16.140625" style="5" customWidth="1"/>
    <col min="13067" max="13067" width="14.28515625" style="5" customWidth="1"/>
    <col min="13068" max="13068" width="20" style="5" customWidth="1"/>
    <col min="13069" max="13069" width="15.28515625" style="5" customWidth="1"/>
    <col min="13070" max="13070" width="8.7109375" style="5" customWidth="1"/>
    <col min="13071" max="13071" width="13.5703125" style="5" customWidth="1"/>
    <col min="13072" max="13312" width="9.140625" style="5"/>
    <col min="13313" max="13313" width="4.5703125" style="5" customWidth="1"/>
    <col min="13314" max="13314" width="8.5703125" style="5" customWidth="1"/>
    <col min="13315" max="13315" width="9.28515625" style="5" customWidth="1"/>
    <col min="13316" max="13316" width="36.5703125" style="5" customWidth="1"/>
    <col min="13317" max="13317" width="26.28515625" style="5" customWidth="1"/>
    <col min="13318" max="13318" width="10.7109375" style="5" customWidth="1"/>
    <col min="13319" max="13319" width="15.42578125" style="5" customWidth="1"/>
    <col min="13320" max="13320" width="16.7109375" style="5" customWidth="1"/>
    <col min="13321" max="13322" width="16.140625" style="5" customWidth="1"/>
    <col min="13323" max="13323" width="14.28515625" style="5" customWidth="1"/>
    <col min="13324" max="13324" width="20" style="5" customWidth="1"/>
    <col min="13325" max="13325" width="15.28515625" style="5" customWidth="1"/>
    <col min="13326" max="13326" width="8.7109375" style="5" customWidth="1"/>
    <col min="13327" max="13327" width="13.5703125" style="5" customWidth="1"/>
    <col min="13328" max="13568" width="9.140625" style="5"/>
    <col min="13569" max="13569" width="4.5703125" style="5" customWidth="1"/>
    <col min="13570" max="13570" width="8.5703125" style="5" customWidth="1"/>
    <col min="13571" max="13571" width="9.28515625" style="5" customWidth="1"/>
    <col min="13572" max="13572" width="36.5703125" style="5" customWidth="1"/>
    <col min="13573" max="13573" width="26.28515625" style="5" customWidth="1"/>
    <col min="13574" max="13574" width="10.7109375" style="5" customWidth="1"/>
    <col min="13575" max="13575" width="15.42578125" style="5" customWidth="1"/>
    <col min="13576" max="13576" width="16.7109375" style="5" customWidth="1"/>
    <col min="13577" max="13578" width="16.140625" style="5" customWidth="1"/>
    <col min="13579" max="13579" width="14.28515625" style="5" customWidth="1"/>
    <col min="13580" max="13580" width="20" style="5" customWidth="1"/>
    <col min="13581" max="13581" width="15.28515625" style="5" customWidth="1"/>
    <col min="13582" max="13582" width="8.7109375" style="5" customWidth="1"/>
    <col min="13583" max="13583" width="13.5703125" style="5" customWidth="1"/>
    <col min="13584" max="13824" width="9.140625" style="5"/>
    <col min="13825" max="13825" width="4.5703125" style="5" customWidth="1"/>
    <col min="13826" max="13826" width="8.5703125" style="5" customWidth="1"/>
    <col min="13827" max="13827" width="9.28515625" style="5" customWidth="1"/>
    <col min="13828" max="13828" width="36.5703125" style="5" customWidth="1"/>
    <col min="13829" max="13829" width="26.28515625" style="5" customWidth="1"/>
    <col min="13830" max="13830" width="10.7109375" style="5" customWidth="1"/>
    <col min="13831" max="13831" width="15.42578125" style="5" customWidth="1"/>
    <col min="13832" max="13832" width="16.7109375" style="5" customWidth="1"/>
    <col min="13833" max="13834" width="16.140625" style="5" customWidth="1"/>
    <col min="13835" max="13835" width="14.28515625" style="5" customWidth="1"/>
    <col min="13836" max="13836" width="20" style="5" customWidth="1"/>
    <col min="13837" max="13837" width="15.28515625" style="5" customWidth="1"/>
    <col min="13838" max="13838" width="8.7109375" style="5" customWidth="1"/>
    <col min="13839" max="13839" width="13.5703125" style="5" customWidth="1"/>
    <col min="13840" max="14080" width="9.140625" style="5"/>
    <col min="14081" max="14081" width="4.5703125" style="5" customWidth="1"/>
    <col min="14082" max="14082" width="8.5703125" style="5" customWidth="1"/>
    <col min="14083" max="14083" width="9.28515625" style="5" customWidth="1"/>
    <col min="14084" max="14084" width="36.5703125" style="5" customWidth="1"/>
    <col min="14085" max="14085" width="26.28515625" style="5" customWidth="1"/>
    <col min="14086" max="14086" width="10.7109375" style="5" customWidth="1"/>
    <col min="14087" max="14087" width="15.42578125" style="5" customWidth="1"/>
    <col min="14088" max="14088" width="16.7109375" style="5" customWidth="1"/>
    <col min="14089" max="14090" width="16.140625" style="5" customWidth="1"/>
    <col min="14091" max="14091" width="14.28515625" style="5" customWidth="1"/>
    <col min="14092" max="14092" width="20" style="5" customWidth="1"/>
    <col min="14093" max="14093" width="15.28515625" style="5" customWidth="1"/>
    <col min="14094" max="14094" width="8.7109375" style="5" customWidth="1"/>
    <col min="14095" max="14095" width="13.5703125" style="5" customWidth="1"/>
    <col min="14096" max="14336" width="9.140625" style="5"/>
    <col min="14337" max="14337" width="4.5703125" style="5" customWidth="1"/>
    <col min="14338" max="14338" width="8.5703125" style="5" customWidth="1"/>
    <col min="14339" max="14339" width="9.28515625" style="5" customWidth="1"/>
    <col min="14340" max="14340" width="36.5703125" style="5" customWidth="1"/>
    <col min="14341" max="14341" width="26.28515625" style="5" customWidth="1"/>
    <col min="14342" max="14342" width="10.7109375" style="5" customWidth="1"/>
    <col min="14343" max="14343" width="15.42578125" style="5" customWidth="1"/>
    <col min="14344" max="14344" width="16.7109375" style="5" customWidth="1"/>
    <col min="14345" max="14346" width="16.140625" style="5" customWidth="1"/>
    <col min="14347" max="14347" width="14.28515625" style="5" customWidth="1"/>
    <col min="14348" max="14348" width="20" style="5" customWidth="1"/>
    <col min="14349" max="14349" width="15.28515625" style="5" customWidth="1"/>
    <col min="14350" max="14350" width="8.7109375" style="5" customWidth="1"/>
    <col min="14351" max="14351" width="13.5703125" style="5" customWidth="1"/>
    <col min="14352" max="14592" width="9.140625" style="5"/>
    <col min="14593" max="14593" width="4.5703125" style="5" customWidth="1"/>
    <col min="14594" max="14594" width="8.5703125" style="5" customWidth="1"/>
    <col min="14595" max="14595" width="9.28515625" style="5" customWidth="1"/>
    <col min="14596" max="14596" width="36.5703125" style="5" customWidth="1"/>
    <col min="14597" max="14597" width="26.28515625" style="5" customWidth="1"/>
    <col min="14598" max="14598" width="10.7109375" style="5" customWidth="1"/>
    <col min="14599" max="14599" width="15.42578125" style="5" customWidth="1"/>
    <col min="14600" max="14600" width="16.7109375" style="5" customWidth="1"/>
    <col min="14601" max="14602" width="16.140625" style="5" customWidth="1"/>
    <col min="14603" max="14603" width="14.28515625" style="5" customWidth="1"/>
    <col min="14604" max="14604" width="20" style="5" customWidth="1"/>
    <col min="14605" max="14605" width="15.28515625" style="5" customWidth="1"/>
    <col min="14606" max="14606" width="8.7109375" style="5" customWidth="1"/>
    <col min="14607" max="14607" width="13.5703125" style="5" customWidth="1"/>
    <col min="14608" max="14848" width="9.140625" style="5"/>
    <col min="14849" max="14849" width="4.5703125" style="5" customWidth="1"/>
    <col min="14850" max="14850" width="8.5703125" style="5" customWidth="1"/>
    <col min="14851" max="14851" width="9.28515625" style="5" customWidth="1"/>
    <col min="14852" max="14852" width="36.5703125" style="5" customWidth="1"/>
    <col min="14853" max="14853" width="26.28515625" style="5" customWidth="1"/>
    <col min="14854" max="14854" width="10.7109375" style="5" customWidth="1"/>
    <col min="14855" max="14855" width="15.42578125" style="5" customWidth="1"/>
    <col min="14856" max="14856" width="16.7109375" style="5" customWidth="1"/>
    <col min="14857" max="14858" width="16.140625" style="5" customWidth="1"/>
    <col min="14859" max="14859" width="14.28515625" style="5" customWidth="1"/>
    <col min="14860" max="14860" width="20" style="5" customWidth="1"/>
    <col min="14861" max="14861" width="15.28515625" style="5" customWidth="1"/>
    <col min="14862" max="14862" width="8.7109375" style="5" customWidth="1"/>
    <col min="14863" max="14863" width="13.5703125" style="5" customWidth="1"/>
    <col min="14864" max="15104" width="9.140625" style="5"/>
    <col min="15105" max="15105" width="4.5703125" style="5" customWidth="1"/>
    <col min="15106" max="15106" width="8.5703125" style="5" customWidth="1"/>
    <col min="15107" max="15107" width="9.28515625" style="5" customWidth="1"/>
    <col min="15108" max="15108" width="36.5703125" style="5" customWidth="1"/>
    <col min="15109" max="15109" width="26.28515625" style="5" customWidth="1"/>
    <col min="15110" max="15110" width="10.7109375" style="5" customWidth="1"/>
    <col min="15111" max="15111" width="15.42578125" style="5" customWidth="1"/>
    <col min="15112" max="15112" width="16.7109375" style="5" customWidth="1"/>
    <col min="15113" max="15114" width="16.140625" style="5" customWidth="1"/>
    <col min="15115" max="15115" width="14.28515625" style="5" customWidth="1"/>
    <col min="15116" max="15116" width="20" style="5" customWidth="1"/>
    <col min="15117" max="15117" width="15.28515625" style="5" customWidth="1"/>
    <col min="15118" max="15118" width="8.7109375" style="5" customWidth="1"/>
    <col min="15119" max="15119" width="13.5703125" style="5" customWidth="1"/>
    <col min="15120" max="15360" width="9.140625" style="5"/>
    <col min="15361" max="15361" width="4.5703125" style="5" customWidth="1"/>
    <col min="15362" max="15362" width="8.5703125" style="5" customWidth="1"/>
    <col min="15363" max="15363" width="9.28515625" style="5" customWidth="1"/>
    <col min="15364" max="15364" width="36.5703125" style="5" customWidth="1"/>
    <col min="15365" max="15365" width="26.28515625" style="5" customWidth="1"/>
    <col min="15366" max="15366" width="10.7109375" style="5" customWidth="1"/>
    <col min="15367" max="15367" width="15.42578125" style="5" customWidth="1"/>
    <col min="15368" max="15368" width="16.7109375" style="5" customWidth="1"/>
    <col min="15369" max="15370" width="16.140625" style="5" customWidth="1"/>
    <col min="15371" max="15371" width="14.28515625" style="5" customWidth="1"/>
    <col min="15372" max="15372" width="20" style="5" customWidth="1"/>
    <col min="15373" max="15373" width="15.28515625" style="5" customWidth="1"/>
    <col min="15374" max="15374" width="8.7109375" style="5" customWidth="1"/>
    <col min="15375" max="15375" width="13.5703125" style="5" customWidth="1"/>
    <col min="15376" max="15616" width="9.140625" style="5"/>
    <col min="15617" max="15617" width="4.5703125" style="5" customWidth="1"/>
    <col min="15618" max="15618" width="8.5703125" style="5" customWidth="1"/>
    <col min="15619" max="15619" width="9.28515625" style="5" customWidth="1"/>
    <col min="15620" max="15620" width="36.5703125" style="5" customWidth="1"/>
    <col min="15621" max="15621" width="26.28515625" style="5" customWidth="1"/>
    <col min="15622" max="15622" width="10.7109375" style="5" customWidth="1"/>
    <col min="15623" max="15623" width="15.42578125" style="5" customWidth="1"/>
    <col min="15624" max="15624" width="16.7109375" style="5" customWidth="1"/>
    <col min="15625" max="15626" width="16.140625" style="5" customWidth="1"/>
    <col min="15627" max="15627" width="14.28515625" style="5" customWidth="1"/>
    <col min="15628" max="15628" width="20" style="5" customWidth="1"/>
    <col min="15629" max="15629" width="15.28515625" style="5" customWidth="1"/>
    <col min="15630" max="15630" width="8.7109375" style="5" customWidth="1"/>
    <col min="15631" max="15631" width="13.5703125" style="5" customWidth="1"/>
    <col min="15632" max="15872" width="9.140625" style="5"/>
    <col min="15873" max="15873" width="4.5703125" style="5" customWidth="1"/>
    <col min="15874" max="15874" width="8.5703125" style="5" customWidth="1"/>
    <col min="15875" max="15875" width="9.28515625" style="5" customWidth="1"/>
    <col min="15876" max="15876" width="36.5703125" style="5" customWidth="1"/>
    <col min="15877" max="15877" width="26.28515625" style="5" customWidth="1"/>
    <col min="15878" max="15878" width="10.7109375" style="5" customWidth="1"/>
    <col min="15879" max="15879" width="15.42578125" style="5" customWidth="1"/>
    <col min="15880" max="15880" width="16.7109375" style="5" customWidth="1"/>
    <col min="15881" max="15882" width="16.140625" style="5" customWidth="1"/>
    <col min="15883" max="15883" width="14.28515625" style="5" customWidth="1"/>
    <col min="15884" max="15884" width="20" style="5" customWidth="1"/>
    <col min="15885" max="15885" width="15.28515625" style="5" customWidth="1"/>
    <col min="15886" max="15886" width="8.7109375" style="5" customWidth="1"/>
    <col min="15887" max="15887" width="13.5703125" style="5" customWidth="1"/>
    <col min="15888" max="16128" width="9.140625" style="5"/>
    <col min="16129" max="16129" width="4.5703125" style="5" customWidth="1"/>
    <col min="16130" max="16130" width="8.5703125" style="5" customWidth="1"/>
    <col min="16131" max="16131" width="9.28515625" style="5" customWidth="1"/>
    <col min="16132" max="16132" width="36.5703125" style="5" customWidth="1"/>
    <col min="16133" max="16133" width="26.28515625" style="5" customWidth="1"/>
    <col min="16134" max="16134" width="10.7109375" style="5" customWidth="1"/>
    <col min="16135" max="16135" width="15.42578125" style="5" customWidth="1"/>
    <col min="16136" max="16136" width="16.7109375" style="5" customWidth="1"/>
    <col min="16137" max="16138" width="16.140625" style="5" customWidth="1"/>
    <col min="16139" max="16139" width="14.28515625" style="5" customWidth="1"/>
    <col min="16140" max="16140" width="20" style="5" customWidth="1"/>
    <col min="16141" max="16141" width="15.28515625" style="5" customWidth="1"/>
    <col min="16142" max="16142" width="8.7109375" style="5" customWidth="1"/>
    <col min="16143" max="16143" width="13.5703125" style="5" customWidth="1"/>
    <col min="16144" max="16384" width="9.140625" style="5"/>
  </cols>
  <sheetData>
    <row r="1" spans="1:15" ht="15.75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15"/>
      <c r="M1" s="15"/>
      <c r="N1" s="15"/>
      <c r="O1" s="15"/>
    </row>
    <row r="2" spans="1:15" ht="15.7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4"/>
      <c r="N2" s="4"/>
      <c r="O2" s="4"/>
    </row>
    <row r="3" spans="1:15" ht="20.25">
      <c r="A3" s="964"/>
      <c r="B3" s="964"/>
      <c r="C3" s="964"/>
      <c r="D3" s="965"/>
      <c r="E3" s="2"/>
      <c r="F3" s="2"/>
      <c r="G3" s="2"/>
      <c r="H3" s="2"/>
      <c r="I3" s="2"/>
      <c r="J3" s="2"/>
      <c r="K3" s="3"/>
      <c r="L3" s="4"/>
      <c r="M3" s="4"/>
      <c r="N3" s="4"/>
      <c r="O3" s="4"/>
    </row>
    <row r="4" spans="1:15" ht="21.75" customHeight="1">
      <c r="A4" s="966"/>
      <c r="B4" s="966"/>
      <c r="C4" s="966"/>
      <c r="D4" s="2"/>
      <c r="E4" s="2"/>
      <c r="F4" s="2"/>
      <c r="G4" s="2"/>
      <c r="H4" s="2"/>
      <c r="I4" s="2"/>
      <c r="J4" s="2"/>
      <c r="K4" s="3"/>
      <c r="L4" s="4"/>
      <c r="M4" s="4"/>
      <c r="N4" s="4"/>
      <c r="O4" s="4"/>
    </row>
    <row r="5" spans="1:15" ht="18" customHeight="1">
      <c r="A5" s="16"/>
      <c r="B5" s="16"/>
      <c r="C5" s="16"/>
      <c r="D5" s="2"/>
      <c r="E5" s="967" t="s">
        <v>32</v>
      </c>
      <c r="F5" s="967"/>
      <c r="G5" s="967"/>
      <c r="H5" s="967"/>
      <c r="I5" s="967"/>
      <c r="J5" s="967"/>
      <c r="K5" s="967"/>
      <c r="L5" s="967"/>
      <c r="M5" s="15"/>
      <c r="N5" s="15"/>
      <c r="O5" s="15"/>
    </row>
    <row r="6" spans="1:15" ht="15.75" customHeight="1">
      <c r="A6" s="2"/>
      <c r="B6" s="2"/>
      <c r="C6" s="2"/>
      <c r="D6" s="2"/>
      <c r="E6" s="967" t="s">
        <v>33</v>
      </c>
      <c r="F6" s="967"/>
      <c r="G6" s="967"/>
      <c r="H6" s="967"/>
      <c r="I6" s="967"/>
      <c r="J6" s="967"/>
      <c r="K6" s="967"/>
      <c r="L6" s="967"/>
      <c r="M6" s="15"/>
      <c r="N6" s="15"/>
      <c r="O6" s="15"/>
    </row>
    <row r="7" spans="1:15" ht="18" customHeight="1">
      <c r="A7" s="20"/>
      <c r="B7" s="20"/>
      <c r="C7" s="20"/>
      <c r="D7" s="20"/>
      <c r="E7" s="967" t="s">
        <v>36</v>
      </c>
      <c r="F7" s="967"/>
      <c r="G7" s="967"/>
      <c r="H7" s="967"/>
      <c r="I7" s="967"/>
      <c r="J7" s="967"/>
      <c r="K7" s="967"/>
      <c r="L7" s="967"/>
      <c r="M7" s="17"/>
      <c r="N7" s="17"/>
      <c r="O7" s="17"/>
    </row>
    <row r="8" spans="1:15" ht="12" customHeight="1">
      <c r="A8" s="19"/>
      <c r="B8" s="19"/>
      <c r="C8" s="19"/>
      <c r="D8" s="19"/>
      <c r="E8" s="19"/>
      <c r="F8" s="19"/>
      <c r="G8" s="21"/>
      <c r="H8" s="21"/>
      <c r="I8" s="21"/>
      <c r="J8" s="21"/>
      <c r="K8" s="21"/>
      <c r="L8" s="21"/>
      <c r="M8" s="6"/>
      <c r="N8" s="6"/>
      <c r="O8" s="6"/>
    </row>
    <row r="9" spans="1:15" ht="18" customHeight="1">
      <c r="A9" s="959" t="s">
        <v>21</v>
      </c>
      <c r="B9" s="960"/>
      <c r="C9" s="960"/>
      <c r="D9" s="960"/>
      <c r="E9" s="951" t="s">
        <v>822</v>
      </c>
      <c r="F9" s="952"/>
      <c r="G9" s="952"/>
      <c r="H9" s="952"/>
      <c r="I9" s="952"/>
      <c r="J9" s="952"/>
      <c r="K9" s="952"/>
      <c r="L9" s="952"/>
      <c r="M9" s="952"/>
      <c r="N9" s="952"/>
      <c r="O9" s="952"/>
    </row>
    <row r="10" spans="1:15" ht="18" customHeight="1">
      <c r="A10" s="959" t="s">
        <v>22</v>
      </c>
      <c r="B10" s="960"/>
      <c r="C10" s="960"/>
      <c r="D10" s="960"/>
      <c r="E10" s="951" t="s">
        <v>823</v>
      </c>
      <c r="F10" s="952"/>
      <c r="G10" s="952"/>
      <c r="H10" s="952"/>
      <c r="I10" s="952"/>
      <c r="J10" s="952"/>
      <c r="K10" s="952"/>
      <c r="L10" s="952"/>
      <c r="M10" s="952"/>
      <c r="N10" s="952"/>
      <c r="O10" s="952"/>
    </row>
    <row r="11" spans="1:15" ht="18" customHeight="1">
      <c r="A11" s="959" t="s">
        <v>23</v>
      </c>
      <c r="B11" s="960"/>
      <c r="C11" s="960"/>
      <c r="D11" s="960"/>
      <c r="E11" s="951" t="s">
        <v>824</v>
      </c>
      <c r="F11" s="952"/>
      <c r="G11" s="952"/>
      <c r="H11" s="952"/>
      <c r="I11" s="952"/>
      <c r="J11" s="952"/>
      <c r="K11" s="952"/>
      <c r="L11" s="952"/>
      <c r="M11" s="952"/>
      <c r="N11" s="952"/>
      <c r="O11" s="952"/>
    </row>
    <row r="12" spans="1:15" ht="18" customHeight="1">
      <c r="A12" s="959" t="s">
        <v>24</v>
      </c>
      <c r="B12" s="960"/>
      <c r="C12" s="960"/>
      <c r="D12" s="960"/>
      <c r="E12" s="1191" t="s">
        <v>825</v>
      </c>
      <c r="F12" s="952"/>
      <c r="G12" s="952"/>
      <c r="H12" s="952"/>
      <c r="I12" s="952"/>
      <c r="J12" s="952"/>
      <c r="K12" s="952"/>
      <c r="L12" s="952"/>
      <c r="M12" s="952"/>
      <c r="N12" s="952"/>
      <c r="O12" s="952"/>
    </row>
    <row r="13" spans="1:15" ht="18" customHeight="1">
      <c r="A13" s="959" t="s">
        <v>25</v>
      </c>
      <c r="B13" s="960"/>
      <c r="C13" s="960"/>
      <c r="D13" s="960"/>
      <c r="E13" s="951">
        <v>7714734225</v>
      </c>
      <c r="F13" s="952"/>
      <c r="G13" s="952"/>
      <c r="H13" s="952"/>
      <c r="I13" s="952"/>
      <c r="J13" s="952"/>
      <c r="K13" s="952"/>
      <c r="L13" s="952"/>
      <c r="M13" s="952"/>
      <c r="N13" s="952"/>
      <c r="O13" s="952"/>
    </row>
    <row r="14" spans="1:15" ht="18" customHeight="1">
      <c r="A14" s="959" t="s">
        <v>26</v>
      </c>
      <c r="B14" s="960"/>
      <c r="C14" s="960"/>
      <c r="D14" s="960"/>
      <c r="E14" s="951">
        <v>183245001</v>
      </c>
      <c r="F14" s="952"/>
      <c r="G14" s="952"/>
      <c r="H14" s="952"/>
      <c r="I14" s="952"/>
      <c r="J14" s="952"/>
      <c r="K14" s="952"/>
      <c r="L14" s="952"/>
      <c r="M14" s="952"/>
      <c r="N14" s="952"/>
      <c r="O14" s="952"/>
    </row>
    <row r="15" spans="1:15" ht="18" customHeight="1">
      <c r="A15" s="950" t="s">
        <v>27</v>
      </c>
      <c r="B15" s="950"/>
      <c r="C15" s="950"/>
      <c r="D15" s="950"/>
      <c r="E15" s="951">
        <v>94401000000</v>
      </c>
      <c r="F15" s="952"/>
      <c r="G15" s="952"/>
      <c r="H15" s="952"/>
      <c r="I15" s="952"/>
      <c r="J15" s="952"/>
      <c r="K15" s="952"/>
      <c r="L15" s="952"/>
      <c r="M15" s="952"/>
      <c r="N15" s="952"/>
      <c r="O15" s="952"/>
    </row>
    <row r="16" spans="1:15" ht="18" customHeight="1">
      <c r="A16" s="133"/>
      <c r="B16" s="133"/>
      <c r="C16" s="133"/>
      <c r="D16" s="133"/>
      <c r="E16" s="19"/>
      <c r="F16" s="134"/>
      <c r="G16" s="134"/>
      <c r="H16" s="134"/>
      <c r="I16" s="134"/>
      <c r="J16" s="134"/>
      <c r="K16" s="134"/>
      <c r="L16" s="134"/>
      <c r="M16" s="134"/>
      <c r="N16" s="134"/>
      <c r="O16" s="134"/>
    </row>
    <row r="17" spans="1:15" ht="12.75" customHeight="1">
      <c r="A17" s="948" t="s">
        <v>4</v>
      </c>
      <c r="B17" s="948" t="s">
        <v>5</v>
      </c>
      <c r="C17" s="948" t="s">
        <v>6</v>
      </c>
      <c r="D17" s="956" t="s">
        <v>28</v>
      </c>
      <c r="E17" s="957"/>
      <c r="F17" s="957"/>
      <c r="G17" s="957"/>
      <c r="H17" s="957"/>
      <c r="I17" s="957"/>
      <c r="J17" s="957"/>
      <c r="K17" s="957"/>
      <c r="L17" s="957"/>
      <c r="M17" s="958"/>
      <c r="N17" s="948" t="s">
        <v>19</v>
      </c>
      <c r="O17" s="946" t="s">
        <v>20</v>
      </c>
    </row>
    <row r="18" spans="1:15" s="7" customFormat="1" ht="42" customHeight="1">
      <c r="A18" s="954"/>
      <c r="B18" s="954"/>
      <c r="C18" s="954"/>
      <c r="D18" s="944" t="s">
        <v>7</v>
      </c>
      <c r="E18" s="946" t="s">
        <v>8</v>
      </c>
      <c r="F18" s="938" t="s">
        <v>9</v>
      </c>
      <c r="G18" s="939"/>
      <c r="H18" s="946" t="s">
        <v>12</v>
      </c>
      <c r="I18" s="938" t="s">
        <v>13</v>
      </c>
      <c r="J18" s="939"/>
      <c r="K18" s="948" t="s">
        <v>30</v>
      </c>
      <c r="L18" s="938" t="s">
        <v>16</v>
      </c>
      <c r="M18" s="939"/>
      <c r="N18" s="954"/>
      <c r="O18" s="955"/>
    </row>
    <row r="19" spans="1:15" s="7" customFormat="1" ht="93.75" customHeight="1">
      <c r="A19" s="955"/>
      <c r="B19" s="955"/>
      <c r="C19" s="955"/>
      <c r="D19" s="945"/>
      <c r="E19" s="947"/>
      <c r="F19" s="135" t="s">
        <v>10</v>
      </c>
      <c r="G19" s="136" t="s">
        <v>11</v>
      </c>
      <c r="H19" s="947"/>
      <c r="I19" s="137" t="s">
        <v>14</v>
      </c>
      <c r="J19" s="137" t="s">
        <v>15</v>
      </c>
      <c r="K19" s="949"/>
      <c r="L19" s="137" t="s">
        <v>17</v>
      </c>
      <c r="M19" s="135" t="s">
        <v>18</v>
      </c>
      <c r="N19" s="955"/>
      <c r="O19" s="138" t="s">
        <v>31</v>
      </c>
    </row>
    <row r="20" spans="1:15" s="9" customFormat="1" ht="13.5" customHeight="1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  <c r="L20" s="8">
        <v>12</v>
      </c>
      <c r="M20" s="8">
        <v>13</v>
      </c>
      <c r="N20" s="8">
        <v>14</v>
      </c>
      <c r="O20" s="8">
        <v>15</v>
      </c>
    </row>
    <row r="21" spans="1:15" s="9" customFormat="1" ht="13.5" customHeight="1">
      <c r="A21" s="930" t="s">
        <v>156</v>
      </c>
      <c r="B21" s="931"/>
      <c r="C21" s="931"/>
      <c r="D21" s="931"/>
      <c r="E21" s="931"/>
      <c r="F21" s="931"/>
      <c r="G21" s="931"/>
      <c r="H21" s="931"/>
      <c r="I21" s="931"/>
      <c r="J21" s="931"/>
      <c r="K21" s="931"/>
      <c r="L21" s="931"/>
      <c r="M21" s="931"/>
      <c r="N21" s="931"/>
      <c r="O21" s="932"/>
    </row>
    <row r="22" spans="1:15" s="9" customFormat="1" ht="24.75" customHeight="1">
      <c r="A22" s="8">
        <v>1</v>
      </c>
      <c r="B22" s="8" t="s">
        <v>53</v>
      </c>
      <c r="C22" s="8">
        <v>2320831</v>
      </c>
      <c r="D22" s="516" t="s">
        <v>826</v>
      </c>
      <c r="E22" s="8" t="s">
        <v>827</v>
      </c>
      <c r="F22" s="8">
        <v>796</v>
      </c>
      <c r="G22" s="8" t="s">
        <v>37</v>
      </c>
      <c r="H22" s="8">
        <f>16+4</f>
        <v>20</v>
      </c>
      <c r="I22" s="8">
        <v>94</v>
      </c>
      <c r="J22" s="8" t="s">
        <v>828</v>
      </c>
      <c r="K22" s="517">
        <f>1509+280</f>
        <v>1789</v>
      </c>
      <c r="L22" s="257" t="s">
        <v>829</v>
      </c>
      <c r="M22" s="257" t="s">
        <v>830</v>
      </c>
      <c r="N22" s="8" t="s">
        <v>56</v>
      </c>
      <c r="O22" s="8" t="s">
        <v>58</v>
      </c>
    </row>
    <row r="23" spans="1:15" s="9" customFormat="1" ht="26.25" customHeight="1">
      <c r="A23" s="8">
        <v>2</v>
      </c>
      <c r="B23" s="8" t="s">
        <v>53</v>
      </c>
      <c r="C23" s="8">
        <v>2320831</v>
      </c>
      <c r="D23" s="8" t="s">
        <v>831</v>
      </c>
      <c r="E23" s="8" t="s">
        <v>827</v>
      </c>
      <c r="F23" s="8">
        <v>166</v>
      </c>
      <c r="G23" s="8" t="s">
        <v>45</v>
      </c>
      <c r="H23" s="8">
        <f>25.7+62.21</f>
        <v>87.91</v>
      </c>
      <c r="I23" s="8">
        <v>94</v>
      </c>
      <c r="J23" s="8" t="s">
        <v>828</v>
      </c>
      <c r="K23" s="517">
        <f>(1450+18500)*1.065</f>
        <v>21246.75</v>
      </c>
      <c r="L23" s="257" t="s">
        <v>829</v>
      </c>
      <c r="M23" s="257" t="s">
        <v>830</v>
      </c>
      <c r="N23" s="8" t="s">
        <v>56</v>
      </c>
      <c r="O23" s="8" t="s">
        <v>58</v>
      </c>
    </row>
    <row r="24" spans="1:15" s="9" customFormat="1" ht="24" customHeight="1">
      <c r="A24" s="8">
        <v>3</v>
      </c>
      <c r="B24" s="8" t="s">
        <v>53</v>
      </c>
      <c r="C24" s="8">
        <v>2930429</v>
      </c>
      <c r="D24" s="8" t="s">
        <v>834</v>
      </c>
      <c r="E24" s="8" t="s">
        <v>827</v>
      </c>
      <c r="F24" s="8">
        <v>796</v>
      </c>
      <c r="G24" s="8" t="s">
        <v>37</v>
      </c>
      <c r="H24" s="8">
        <v>1434</v>
      </c>
      <c r="I24" s="8">
        <v>94</v>
      </c>
      <c r="J24" s="8" t="s">
        <v>828</v>
      </c>
      <c r="K24" s="518">
        <v>57978.400000000001</v>
      </c>
      <c r="L24" s="257" t="s">
        <v>830</v>
      </c>
      <c r="M24" s="257" t="s">
        <v>832</v>
      </c>
      <c r="N24" s="8" t="s">
        <v>833</v>
      </c>
      <c r="O24" s="8" t="s">
        <v>58</v>
      </c>
    </row>
    <row r="25" spans="1:15" s="9" customFormat="1" ht="24" customHeight="1">
      <c r="A25" s="8">
        <v>4</v>
      </c>
      <c r="B25" s="8" t="s">
        <v>53</v>
      </c>
      <c r="C25" s="8">
        <v>3133030</v>
      </c>
      <c r="D25" s="8" t="s">
        <v>835</v>
      </c>
      <c r="E25" s="8" t="s">
        <v>827</v>
      </c>
      <c r="F25" s="8">
        <v>796</v>
      </c>
      <c r="G25" s="8" t="s">
        <v>37</v>
      </c>
      <c r="H25" s="8">
        <v>154</v>
      </c>
      <c r="I25" s="8">
        <v>94</v>
      </c>
      <c r="J25" s="8" t="s">
        <v>828</v>
      </c>
      <c r="K25" s="8">
        <v>37753.9</v>
      </c>
      <c r="L25" s="257" t="s">
        <v>829</v>
      </c>
      <c r="M25" s="257" t="s">
        <v>830</v>
      </c>
      <c r="N25" s="8" t="s">
        <v>833</v>
      </c>
      <c r="O25" s="8" t="s">
        <v>58</v>
      </c>
    </row>
    <row r="26" spans="1:15" s="9" customFormat="1" ht="27.75" customHeight="1">
      <c r="A26" s="8">
        <v>5</v>
      </c>
      <c r="B26" s="8" t="s">
        <v>53</v>
      </c>
      <c r="C26" s="8">
        <v>3130000</v>
      </c>
      <c r="D26" s="8" t="s">
        <v>837</v>
      </c>
      <c r="E26" s="8" t="s">
        <v>827</v>
      </c>
      <c r="F26" s="257" t="s">
        <v>54</v>
      </c>
      <c r="G26" s="8" t="s">
        <v>836</v>
      </c>
      <c r="H26" s="8">
        <v>203</v>
      </c>
      <c r="I26" s="8">
        <v>94</v>
      </c>
      <c r="J26" s="8" t="s">
        <v>828</v>
      </c>
      <c r="K26" s="8">
        <v>214734</v>
      </c>
      <c r="L26" s="257" t="s">
        <v>829</v>
      </c>
      <c r="M26" s="257" t="s">
        <v>830</v>
      </c>
      <c r="N26" s="8" t="s">
        <v>56</v>
      </c>
      <c r="O26" s="8" t="s">
        <v>58</v>
      </c>
    </row>
    <row r="27" spans="1:15" s="9" customFormat="1" ht="13.5" customHeight="1">
      <c r="A27" s="8">
        <v>6</v>
      </c>
      <c r="B27" s="8" t="s">
        <v>53</v>
      </c>
      <c r="C27" s="8">
        <v>2714000</v>
      </c>
      <c r="D27" s="8" t="s">
        <v>838</v>
      </c>
      <c r="E27" s="8" t="s">
        <v>827</v>
      </c>
      <c r="F27" s="8">
        <v>796</v>
      </c>
      <c r="G27" s="8" t="s">
        <v>37</v>
      </c>
      <c r="H27" s="8">
        <v>480</v>
      </c>
      <c r="I27" s="8">
        <v>94</v>
      </c>
      <c r="J27" s="8" t="s">
        <v>828</v>
      </c>
      <c r="K27" s="518">
        <v>9916.7199999999993</v>
      </c>
      <c r="L27" s="257" t="s">
        <v>829</v>
      </c>
      <c r="M27" s="257" t="s">
        <v>830</v>
      </c>
      <c r="N27" s="8" t="s">
        <v>833</v>
      </c>
      <c r="O27" s="8" t="s">
        <v>58</v>
      </c>
    </row>
    <row r="28" spans="1:15" s="9" customFormat="1" ht="39" customHeight="1">
      <c r="A28" s="8">
        <v>7</v>
      </c>
      <c r="B28" s="8" t="s">
        <v>53</v>
      </c>
      <c r="C28" s="8">
        <v>4590000</v>
      </c>
      <c r="D28" s="8" t="s">
        <v>839</v>
      </c>
      <c r="E28" s="8" t="s">
        <v>827</v>
      </c>
      <c r="F28" s="8">
        <v>166</v>
      </c>
      <c r="G28" s="8" t="s">
        <v>45</v>
      </c>
      <c r="H28" s="8">
        <v>405.3</v>
      </c>
      <c r="I28" s="8">
        <v>94</v>
      </c>
      <c r="J28" s="8" t="s">
        <v>828</v>
      </c>
      <c r="K28" s="518">
        <v>19444.27</v>
      </c>
      <c r="L28" s="257" t="s">
        <v>829</v>
      </c>
      <c r="M28" s="257" t="s">
        <v>830</v>
      </c>
      <c r="N28" s="8" t="s">
        <v>833</v>
      </c>
      <c r="O28" s="8" t="s">
        <v>58</v>
      </c>
    </row>
    <row r="29" spans="1:15" s="9" customFormat="1" ht="39" customHeight="1">
      <c r="A29" s="8">
        <v>8</v>
      </c>
      <c r="B29" s="8" t="s">
        <v>53</v>
      </c>
      <c r="C29" s="8">
        <v>4590000</v>
      </c>
      <c r="D29" s="8" t="s">
        <v>839</v>
      </c>
      <c r="E29" s="8" t="s">
        <v>827</v>
      </c>
      <c r="F29" s="8">
        <v>196</v>
      </c>
      <c r="G29" s="8" t="s">
        <v>37</v>
      </c>
      <c r="H29" s="8">
        <f>20+91</f>
        <v>111</v>
      </c>
      <c r="I29" s="8">
        <v>94</v>
      </c>
      <c r="J29" s="8" t="s">
        <v>828</v>
      </c>
      <c r="K29" s="518">
        <f>921+19860</f>
        <v>20781</v>
      </c>
      <c r="L29" s="257" t="s">
        <v>829</v>
      </c>
      <c r="M29" s="257" t="s">
        <v>830</v>
      </c>
      <c r="N29" s="8" t="s">
        <v>833</v>
      </c>
      <c r="O29" s="8" t="s">
        <v>58</v>
      </c>
    </row>
    <row r="30" spans="1:15" s="9" customFormat="1" ht="13.5" customHeight="1">
      <c r="A30" s="8">
        <v>9</v>
      </c>
      <c r="B30" s="8" t="s">
        <v>53</v>
      </c>
      <c r="C30" s="8">
        <v>3150000</v>
      </c>
      <c r="D30" s="8" t="s">
        <v>840</v>
      </c>
      <c r="E30" s="8" t="s">
        <v>827</v>
      </c>
      <c r="F30" s="8">
        <v>796</v>
      </c>
      <c r="G30" s="8" t="s">
        <v>37</v>
      </c>
      <c r="H30" s="8">
        <v>1860</v>
      </c>
      <c r="I30" s="8">
        <v>94</v>
      </c>
      <c r="J30" s="8" t="s">
        <v>828</v>
      </c>
      <c r="K30" s="8">
        <v>87750.8</v>
      </c>
      <c r="L30" s="257" t="s">
        <v>829</v>
      </c>
      <c r="M30" s="257" t="s">
        <v>830</v>
      </c>
      <c r="N30" s="8" t="s">
        <v>56</v>
      </c>
      <c r="O30" s="8" t="s">
        <v>58</v>
      </c>
    </row>
    <row r="31" spans="1:15" s="9" customFormat="1" ht="30.75" customHeight="1">
      <c r="A31" s="8">
        <v>10</v>
      </c>
      <c r="B31" s="8" t="s">
        <v>53</v>
      </c>
      <c r="C31" s="8">
        <v>3190330</v>
      </c>
      <c r="D31" s="8" t="s">
        <v>841</v>
      </c>
      <c r="E31" s="8" t="s">
        <v>827</v>
      </c>
      <c r="F31" s="8">
        <v>166</v>
      </c>
      <c r="G31" s="8" t="s">
        <v>45</v>
      </c>
      <c r="H31" s="8">
        <f>7.8+1082.5</f>
        <v>1090.3</v>
      </c>
      <c r="I31" s="8">
        <v>94</v>
      </c>
      <c r="J31" s="8" t="s">
        <v>828</v>
      </c>
      <c r="K31" s="518">
        <f>683.6+343353</f>
        <v>344036.6</v>
      </c>
      <c r="L31" s="257" t="s">
        <v>829</v>
      </c>
      <c r="M31" s="257" t="s">
        <v>830</v>
      </c>
      <c r="N31" s="8" t="s">
        <v>833</v>
      </c>
      <c r="O31" s="8" t="s">
        <v>58</v>
      </c>
    </row>
    <row r="32" spans="1:15" s="9" customFormat="1" ht="30.75" customHeight="1">
      <c r="A32" s="8">
        <v>11</v>
      </c>
      <c r="B32" s="8" t="s">
        <v>53</v>
      </c>
      <c r="C32" s="8">
        <v>3190330</v>
      </c>
      <c r="D32" s="8" t="s">
        <v>841</v>
      </c>
      <c r="E32" s="8" t="s">
        <v>827</v>
      </c>
      <c r="F32" s="257" t="s">
        <v>54</v>
      </c>
      <c r="G32" s="8" t="s">
        <v>836</v>
      </c>
      <c r="H32" s="8">
        <v>7090</v>
      </c>
      <c r="I32" s="8">
        <v>94</v>
      </c>
      <c r="J32" s="8" t="s">
        <v>828</v>
      </c>
      <c r="K32" s="518">
        <v>37218.5</v>
      </c>
      <c r="L32" s="257" t="s">
        <v>829</v>
      </c>
      <c r="M32" s="257" t="s">
        <v>830</v>
      </c>
      <c r="N32" s="8" t="s">
        <v>833</v>
      </c>
      <c r="O32" s="8" t="s">
        <v>58</v>
      </c>
    </row>
    <row r="33" spans="1:15" s="9" customFormat="1" ht="30.75" customHeight="1">
      <c r="A33" s="8">
        <v>12</v>
      </c>
      <c r="B33" s="8" t="s">
        <v>53</v>
      </c>
      <c r="C33" s="8">
        <v>3133000</v>
      </c>
      <c r="D33" s="8" t="s">
        <v>842</v>
      </c>
      <c r="E33" s="8" t="s">
        <v>827</v>
      </c>
      <c r="F33" s="8">
        <v>166</v>
      </c>
      <c r="G33" s="8" t="s">
        <v>45</v>
      </c>
      <c r="H33" s="8">
        <v>6912</v>
      </c>
      <c r="I33" s="8">
        <v>94</v>
      </c>
      <c r="J33" s="8" t="s">
        <v>828</v>
      </c>
      <c r="K33" s="518">
        <v>2931670</v>
      </c>
      <c r="L33" s="257" t="s">
        <v>832</v>
      </c>
      <c r="M33" s="257" t="s">
        <v>843</v>
      </c>
      <c r="N33" s="8" t="s">
        <v>833</v>
      </c>
      <c r="O33" s="8" t="s">
        <v>58</v>
      </c>
    </row>
    <row r="34" spans="1:15" s="9" customFormat="1" ht="26.25" customHeight="1">
      <c r="A34" s="8">
        <v>13</v>
      </c>
      <c r="B34" s="8" t="s">
        <v>53</v>
      </c>
      <c r="C34" s="8">
        <v>2109020</v>
      </c>
      <c r="D34" s="8" t="s">
        <v>844</v>
      </c>
      <c r="E34" s="8" t="s">
        <v>827</v>
      </c>
      <c r="F34" s="8">
        <v>796</v>
      </c>
      <c r="G34" s="8" t="s">
        <v>37</v>
      </c>
      <c r="H34" s="8">
        <f>30+422+896+789+211+213+37+152+73+81+19</f>
        <v>2923</v>
      </c>
      <c r="I34" s="8">
        <v>94</v>
      </c>
      <c r="J34" s="8" t="s">
        <v>828</v>
      </c>
      <c r="K34" s="518">
        <f>1020+3367+4970+15171+13458+1754+1217+3192+619+3502+416</f>
        <v>48686</v>
      </c>
      <c r="L34" s="257" t="s">
        <v>829</v>
      </c>
      <c r="M34" s="257" t="s">
        <v>830</v>
      </c>
      <c r="N34" s="8" t="s">
        <v>833</v>
      </c>
      <c r="O34" s="8" t="s">
        <v>58</v>
      </c>
    </row>
    <row r="35" spans="1:15" s="9" customFormat="1" ht="26.25" customHeight="1">
      <c r="A35" s="8">
        <v>14</v>
      </c>
      <c r="B35" s="8" t="s">
        <v>53</v>
      </c>
      <c r="C35" s="8">
        <v>2924694</v>
      </c>
      <c r="D35" s="8" t="s">
        <v>845</v>
      </c>
      <c r="E35" s="8" t="s">
        <v>827</v>
      </c>
      <c r="F35" s="8">
        <v>796</v>
      </c>
      <c r="G35" s="8" t="s">
        <v>37</v>
      </c>
      <c r="H35" s="8">
        <v>40</v>
      </c>
      <c r="I35" s="8">
        <v>94</v>
      </c>
      <c r="J35" s="8" t="s">
        <v>828</v>
      </c>
      <c r="K35" s="518">
        <v>880</v>
      </c>
      <c r="L35" s="257" t="s">
        <v>829</v>
      </c>
      <c r="M35" s="257" t="s">
        <v>830</v>
      </c>
      <c r="N35" s="8" t="s">
        <v>833</v>
      </c>
      <c r="O35" s="8" t="s">
        <v>58</v>
      </c>
    </row>
    <row r="36" spans="1:15" s="157" customFormat="1" ht="102">
      <c r="A36" s="8">
        <v>15</v>
      </c>
      <c r="B36" s="8" t="s">
        <v>53</v>
      </c>
      <c r="C36" s="867">
        <v>7421024</v>
      </c>
      <c r="D36" s="11" t="s">
        <v>846</v>
      </c>
      <c r="E36" s="12" t="s">
        <v>847</v>
      </c>
      <c r="F36" s="8">
        <v>839</v>
      </c>
      <c r="G36" s="13" t="s">
        <v>848</v>
      </c>
      <c r="H36" s="509">
        <v>1</v>
      </c>
      <c r="I36" s="8">
        <v>94</v>
      </c>
      <c r="J36" s="8" t="s">
        <v>828</v>
      </c>
      <c r="K36" s="12">
        <v>4895762</v>
      </c>
      <c r="L36" s="257" t="s">
        <v>829</v>
      </c>
      <c r="M36" s="257" t="s">
        <v>630</v>
      </c>
      <c r="N36" s="8" t="s">
        <v>56</v>
      </c>
      <c r="O36" s="8" t="s">
        <v>58</v>
      </c>
    </row>
    <row r="37" spans="1:15" s="157" customFormat="1">
      <c r="A37" s="8">
        <v>16</v>
      </c>
      <c r="B37" s="8" t="s">
        <v>53</v>
      </c>
      <c r="C37" s="867">
        <v>9319660</v>
      </c>
      <c r="D37" s="11" t="s">
        <v>849</v>
      </c>
      <c r="E37" s="8" t="s">
        <v>827</v>
      </c>
      <c r="F37" s="8">
        <v>113</v>
      </c>
      <c r="G37" s="13" t="s">
        <v>850</v>
      </c>
      <c r="H37" s="509">
        <v>120</v>
      </c>
      <c r="I37" s="8">
        <v>94</v>
      </c>
      <c r="J37" s="8" t="s">
        <v>828</v>
      </c>
      <c r="K37" s="12">
        <v>25000</v>
      </c>
      <c r="L37" s="257" t="s">
        <v>832</v>
      </c>
      <c r="M37" s="257" t="s">
        <v>630</v>
      </c>
      <c r="N37" s="8" t="s">
        <v>56</v>
      </c>
      <c r="O37" s="8" t="s">
        <v>58</v>
      </c>
    </row>
    <row r="38" spans="1:15" s="157" customFormat="1" ht="25.5">
      <c r="A38" s="8">
        <v>17</v>
      </c>
      <c r="B38" s="8" t="s">
        <v>53</v>
      </c>
      <c r="C38" s="867">
        <v>5262650</v>
      </c>
      <c r="D38" s="11" t="s">
        <v>851</v>
      </c>
      <c r="E38" s="8" t="s">
        <v>827</v>
      </c>
      <c r="F38" s="8">
        <v>839</v>
      </c>
      <c r="G38" s="13" t="s">
        <v>848</v>
      </c>
      <c r="H38" s="509">
        <v>1</v>
      </c>
      <c r="I38" s="8">
        <v>94</v>
      </c>
      <c r="J38" s="8" t="s">
        <v>828</v>
      </c>
      <c r="K38" s="12">
        <v>5000</v>
      </c>
      <c r="L38" s="257" t="s">
        <v>832</v>
      </c>
      <c r="M38" s="257" t="s">
        <v>832</v>
      </c>
      <c r="N38" s="8" t="s">
        <v>56</v>
      </c>
      <c r="O38" s="8" t="s">
        <v>58</v>
      </c>
    </row>
    <row r="39" spans="1:15" s="157" customFormat="1">
      <c r="A39" s="8">
        <v>18</v>
      </c>
      <c r="B39" s="8" t="s">
        <v>53</v>
      </c>
      <c r="C39" s="867">
        <v>7493050</v>
      </c>
      <c r="D39" s="11" t="s">
        <v>852</v>
      </c>
      <c r="E39" s="8" t="s">
        <v>827</v>
      </c>
      <c r="F39" s="8">
        <v>839</v>
      </c>
      <c r="G39" s="13" t="s">
        <v>848</v>
      </c>
      <c r="H39" s="509">
        <v>1</v>
      </c>
      <c r="I39" s="8">
        <v>94</v>
      </c>
      <c r="J39" s="8" t="s">
        <v>828</v>
      </c>
      <c r="K39" s="12">
        <v>400000</v>
      </c>
      <c r="L39" s="257" t="s">
        <v>832</v>
      </c>
      <c r="M39" s="257" t="s">
        <v>832</v>
      </c>
      <c r="N39" s="8" t="s">
        <v>56</v>
      </c>
      <c r="O39" s="8" t="s">
        <v>58</v>
      </c>
    </row>
    <row r="40" spans="1:15" s="157" customFormat="1" ht="25.5">
      <c r="A40" s="8">
        <v>19</v>
      </c>
      <c r="B40" s="8" t="s">
        <v>53</v>
      </c>
      <c r="C40" s="867">
        <v>8040020</v>
      </c>
      <c r="D40" s="11" t="s">
        <v>767</v>
      </c>
      <c r="E40" s="12" t="s">
        <v>122</v>
      </c>
      <c r="F40" s="8">
        <v>792</v>
      </c>
      <c r="G40" s="13" t="s">
        <v>51</v>
      </c>
      <c r="H40" s="509">
        <v>10</v>
      </c>
      <c r="I40" s="8">
        <v>94</v>
      </c>
      <c r="J40" s="8" t="s">
        <v>828</v>
      </c>
      <c r="K40" s="12">
        <v>49500</v>
      </c>
      <c r="L40" s="257" t="s">
        <v>829</v>
      </c>
      <c r="M40" s="257" t="s">
        <v>630</v>
      </c>
      <c r="N40" s="8" t="s">
        <v>833</v>
      </c>
      <c r="O40" s="8" t="s">
        <v>58</v>
      </c>
    </row>
    <row r="41" spans="1:15" s="157" customFormat="1">
      <c r="A41" s="8">
        <v>20</v>
      </c>
      <c r="B41" s="8" t="s">
        <v>53</v>
      </c>
      <c r="C41" s="867">
        <v>6022010</v>
      </c>
      <c r="D41" s="11" t="s">
        <v>853</v>
      </c>
      <c r="E41" s="12"/>
      <c r="F41" s="8"/>
      <c r="G41" s="13" t="s">
        <v>854</v>
      </c>
      <c r="H41" s="509">
        <v>1</v>
      </c>
      <c r="I41" s="8">
        <v>94</v>
      </c>
      <c r="J41" s="8" t="s">
        <v>828</v>
      </c>
      <c r="K41" s="12">
        <v>10000</v>
      </c>
      <c r="L41" s="257" t="s">
        <v>829</v>
      </c>
      <c r="M41" s="257" t="s">
        <v>630</v>
      </c>
      <c r="N41" s="8" t="s">
        <v>833</v>
      </c>
      <c r="O41" s="8" t="s">
        <v>58</v>
      </c>
    </row>
    <row r="42" spans="1:15" s="157" customFormat="1" ht="38.25">
      <c r="A42" s="8">
        <v>21</v>
      </c>
      <c r="B42" s="8" t="s">
        <v>53</v>
      </c>
      <c r="C42" s="867">
        <v>7421024</v>
      </c>
      <c r="D42" s="11" t="s">
        <v>855</v>
      </c>
      <c r="E42" s="12" t="s">
        <v>847</v>
      </c>
      <c r="F42" s="8">
        <v>839</v>
      </c>
      <c r="G42" s="13" t="s">
        <v>848</v>
      </c>
      <c r="H42" s="509">
        <v>1</v>
      </c>
      <c r="I42" s="8">
        <v>94</v>
      </c>
      <c r="J42" s="8" t="s">
        <v>828</v>
      </c>
      <c r="K42" s="12">
        <v>66000</v>
      </c>
      <c r="L42" s="257" t="s">
        <v>829</v>
      </c>
      <c r="M42" s="257" t="s">
        <v>630</v>
      </c>
      <c r="N42" s="8" t="s">
        <v>833</v>
      </c>
      <c r="O42" s="8" t="s">
        <v>58</v>
      </c>
    </row>
    <row r="43" spans="1:15" s="157" customFormat="1">
      <c r="A43" s="8">
        <v>22</v>
      </c>
      <c r="B43" s="8" t="s">
        <v>53</v>
      </c>
      <c r="C43" s="867">
        <v>5235020</v>
      </c>
      <c r="D43" s="11" t="s">
        <v>856</v>
      </c>
      <c r="E43" s="8" t="s">
        <v>827</v>
      </c>
      <c r="F43" s="8">
        <v>796</v>
      </c>
      <c r="G43" s="8" t="s">
        <v>37</v>
      </c>
      <c r="H43" s="509">
        <v>7</v>
      </c>
      <c r="I43" s="8">
        <v>94</v>
      </c>
      <c r="J43" s="8" t="s">
        <v>828</v>
      </c>
      <c r="K43" s="12">
        <v>19372.88</v>
      </c>
      <c r="L43" s="257" t="s">
        <v>829</v>
      </c>
      <c r="M43" s="257" t="s">
        <v>630</v>
      </c>
      <c r="N43" s="8" t="s">
        <v>833</v>
      </c>
      <c r="O43" s="8" t="s">
        <v>58</v>
      </c>
    </row>
    <row r="44" spans="1:15" s="157" customFormat="1">
      <c r="A44" s="8">
        <v>23</v>
      </c>
      <c r="B44" s="8" t="s">
        <v>53</v>
      </c>
      <c r="C44" s="867">
        <v>5235020</v>
      </c>
      <c r="D44" s="11" t="s">
        <v>857</v>
      </c>
      <c r="E44" s="8" t="s">
        <v>827</v>
      </c>
      <c r="F44" s="8">
        <v>796</v>
      </c>
      <c r="G44" s="8" t="s">
        <v>37</v>
      </c>
      <c r="H44" s="509">
        <v>40</v>
      </c>
      <c r="I44" s="8">
        <v>94</v>
      </c>
      <c r="J44" s="8" t="s">
        <v>828</v>
      </c>
      <c r="K44" s="12">
        <v>35718.6</v>
      </c>
      <c r="L44" s="257" t="s">
        <v>829</v>
      </c>
      <c r="M44" s="257" t="s">
        <v>630</v>
      </c>
      <c r="N44" s="8" t="s">
        <v>833</v>
      </c>
      <c r="O44" s="8" t="s">
        <v>58</v>
      </c>
    </row>
    <row r="45" spans="1:15" s="157" customFormat="1" ht="25.5">
      <c r="A45" s="8">
        <v>24</v>
      </c>
      <c r="B45" s="8" t="s">
        <v>53</v>
      </c>
      <c r="C45" s="867">
        <v>5235020</v>
      </c>
      <c r="D45" s="11" t="s">
        <v>858</v>
      </c>
      <c r="E45" s="12" t="s">
        <v>122</v>
      </c>
      <c r="F45" s="8">
        <v>796</v>
      </c>
      <c r="G45" s="8" t="s">
        <v>37</v>
      </c>
      <c r="H45" s="509">
        <v>2</v>
      </c>
      <c r="I45" s="8">
        <v>94</v>
      </c>
      <c r="J45" s="8" t="s">
        <v>828</v>
      </c>
      <c r="K45" s="12">
        <v>7900</v>
      </c>
      <c r="L45" s="257" t="s">
        <v>829</v>
      </c>
      <c r="M45" s="257" t="s">
        <v>630</v>
      </c>
      <c r="N45" s="8" t="s">
        <v>833</v>
      </c>
      <c r="O45" s="8" t="s">
        <v>58</v>
      </c>
    </row>
    <row r="46" spans="1:15" s="157" customFormat="1" ht="51">
      <c r="A46" s="8">
        <v>25</v>
      </c>
      <c r="B46" s="8" t="s">
        <v>53</v>
      </c>
      <c r="C46" s="867">
        <v>7421024</v>
      </c>
      <c r="D46" s="11" t="s">
        <v>859</v>
      </c>
      <c r="E46" s="12" t="s">
        <v>847</v>
      </c>
      <c r="F46" s="8">
        <v>839</v>
      </c>
      <c r="G46" s="13" t="s">
        <v>848</v>
      </c>
      <c r="H46" s="509">
        <v>1</v>
      </c>
      <c r="I46" s="8">
        <v>94</v>
      </c>
      <c r="J46" s="8" t="s">
        <v>828</v>
      </c>
      <c r="K46" s="12">
        <v>414152</v>
      </c>
      <c r="L46" s="257" t="s">
        <v>829</v>
      </c>
      <c r="M46" s="257" t="s">
        <v>630</v>
      </c>
      <c r="N46" s="8" t="s">
        <v>833</v>
      </c>
      <c r="O46" s="8" t="s">
        <v>58</v>
      </c>
    </row>
    <row r="47" spans="1:15" s="157" customFormat="1" ht="38.25">
      <c r="A47" s="8">
        <v>26</v>
      </c>
      <c r="B47" s="8" t="s">
        <v>53</v>
      </c>
      <c r="C47" s="867">
        <v>7421024</v>
      </c>
      <c r="D47" s="11" t="s">
        <v>860</v>
      </c>
      <c r="E47" s="12" t="s">
        <v>847</v>
      </c>
      <c r="F47" s="8">
        <v>839</v>
      </c>
      <c r="G47" s="13" t="s">
        <v>848</v>
      </c>
      <c r="H47" s="509">
        <v>1</v>
      </c>
      <c r="I47" s="8">
        <v>94</v>
      </c>
      <c r="J47" s="8" t="s">
        <v>828</v>
      </c>
      <c r="K47" s="12">
        <v>732203</v>
      </c>
      <c r="L47" s="257" t="s">
        <v>829</v>
      </c>
      <c r="M47" s="257" t="s">
        <v>630</v>
      </c>
      <c r="N47" s="8" t="s">
        <v>833</v>
      </c>
      <c r="O47" s="8" t="s">
        <v>58</v>
      </c>
    </row>
    <row r="48" spans="1:15" s="157" customFormat="1">
      <c r="A48" s="519"/>
      <c r="B48" s="520"/>
      <c r="C48" s="865"/>
      <c r="D48" s="521"/>
      <c r="E48" s="522"/>
      <c r="F48" s="520"/>
      <c r="G48" s="523"/>
      <c r="H48" s="524"/>
      <c r="I48" s="520"/>
      <c r="J48" s="520" t="s">
        <v>861</v>
      </c>
      <c r="K48" s="823">
        <v>10494494.42</v>
      </c>
      <c r="L48" s="525"/>
      <c r="M48" s="525"/>
      <c r="N48" s="520"/>
      <c r="O48" s="520"/>
    </row>
    <row r="49" spans="1:15" s="9" customFormat="1" ht="13.5" customHeight="1">
      <c r="A49" s="930" t="s">
        <v>29</v>
      </c>
      <c r="B49" s="931"/>
      <c r="C49" s="931"/>
      <c r="D49" s="931"/>
      <c r="E49" s="931"/>
      <c r="F49" s="931"/>
      <c r="G49" s="931"/>
      <c r="H49" s="931"/>
      <c r="I49" s="931"/>
      <c r="J49" s="931"/>
      <c r="K49" s="931"/>
      <c r="L49" s="931"/>
      <c r="M49" s="931"/>
      <c r="N49" s="931"/>
      <c r="O49" s="932"/>
    </row>
    <row r="50" spans="1:15" s="157" customFormat="1" ht="38.25">
      <c r="A50" s="8">
        <v>27</v>
      </c>
      <c r="B50" s="8" t="s">
        <v>53</v>
      </c>
      <c r="C50" s="867">
        <v>7421024</v>
      </c>
      <c r="D50" s="11" t="s">
        <v>862</v>
      </c>
      <c r="E50" s="12" t="s">
        <v>847</v>
      </c>
      <c r="F50" s="8">
        <v>839</v>
      </c>
      <c r="G50" s="13" t="s">
        <v>848</v>
      </c>
      <c r="H50" s="509">
        <v>1</v>
      </c>
      <c r="I50" s="8">
        <v>94</v>
      </c>
      <c r="J50" s="8" t="s">
        <v>828</v>
      </c>
      <c r="K50" s="12">
        <v>122000</v>
      </c>
      <c r="L50" s="257" t="s">
        <v>829</v>
      </c>
      <c r="M50" s="257" t="s">
        <v>630</v>
      </c>
      <c r="N50" s="8" t="s">
        <v>833</v>
      </c>
      <c r="O50" s="8" t="s">
        <v>58</v>
      </c>
    </row>
    <row r="51" spans="1:15" s="9" customFormat="1" ht="36" customHeight="1">
      <c r="A51" s="8">
        <v>28</v>
      </c>
      <c r="B51" s="8" t="s">
        <v>53</v>
      </c>
      <c r="C51" s="8">
        <v>2911180</v>
      </c>
      <c r="D51" s="8" t="s">
        <v>863</v>
      </c>
      <c r="E51" s="8" t="s">
        <v>827</v>
      </c>
      <c r="F51" s="8">
        <v>796</v>
      </c>
      <c r="G51" s="8" t="s">
        <v>37</v>
      </c>
      <c r="H51" s="8">
        <v>138</v>
      </c>
      <c r="I51" s="8">
        <v>94</v>
      </c>
      <c r="J51" s="8" t="s">
        <v>828</v>
      </c>
      <c r="K51" s="518">
        <v>355401</v>
      </c>
      <c r="L51" s="257" t="s">
        <v>829</v>
      </c>
      <c r="M51" s="257" t="s">
        <v>830</v>
      </c>
      <c r="N51" s="8" t="s">
        <v>833</v>
      </c>
      <c r="O51" s="8" t="s">
        <v>58</v>
      </c>
    </row>
    <row r="52" spans="1:15" s="157" customFormat="1">
      <c r="A52" s="8">
        <v>29</v>
      </c>
      <c r="B52" s="8" t="s">
        <v>53</v>
      </c>
      <c r="C52" s="867">
        <v>8500000</v>
      </c>
      <c r="D52" s="11" t="s">
        <v>865</v>
      </c>
      <c r="E52" s="8" t="s">
        <v>827</v>
      </c>
      <c r="F52" s="8">
        <v>839</v>
      </c>
      <c r="G52" s="13" t="s">
        <v>848</v>
      </c>
      <c r="H52" s="509">
        <v>1</v>
      </c>
      <c r="I52" s="8">
        <v>94</v>
      </c>
      <c r="J52" s="8" t="s">
        <v>828</v>
      </c>
      <c r="K52" s="12">
        <v>270000</v>
      </c>
      <c r="L52" s="257" t="s">
        <v>832</v>
      </c>
      <c r="M52" s="257" t="s">
        <v>832</v>
      </c>
      <c r="N52" s="8" t="s">
        <v>56</v>
      </c>
      <c r="O52" s="8" t="s">
        <v>58</v>
      </c>
    </row>
    <row r="53" spans="1:15" s="9" customFormat="1" ht="24.75" customHeight="1">
      <c r="A53" s="8">
        <v>30</v>
      </c>
      <c r="B53" s="8" t="s">
        <v>53</v>
      </c>
      <c r="C53" s="8">
        <v>2320831</v>
      </c>
      <c r="D53" s="8" t="s">
        <v>866</v>
      </c>
      <c r="E53" s="8" t="s">
        <v>827</v>
      </c>
      <c r="F53" s="8">
        <v>796</v>
      </c>
      <c r="G53" s="8" t="s">
        <v>37</v>
      </c>
      <c r="H53" s="8">
        <f>4+4</f>
        <v>8</v>
      </c>
      <c r="I53" s="8">
        <v>94</v>
      </c>
      <c r="J53" s="8" t="s">
        <v>828</v>
      </c>
      <c r="K53" s="517">
        <f>661.69+280</f>
        <v>941.69</v>
      </c>
      <c r="L53" s="257" t="s">
        <v>843</v>
      </c>
      <c r="M53" s="257" t="s">
        <v>864</v>
      </c>
      <c r="N53" s="8" t="s">
        <v>56</v>
      </c>
      <c r="O53" s="8" t="s">
        <v>58</v>
      </c>
    </row>
    <row r="54" spans="1:15" s="9" customFormat="1" ht="27.75" customHeight="1">
      <c r="A54" s="8">
        <v>31</v>
      </c>
      <c r="B54" s="8" t="s">
        <v>53</v>
      </c>
      <c r="C54" s="8">
        <v>2320831</v>
      </c>
      <c r="D54" s="8" t="s">
        <v>868</v>
      </c>
      <c r="E54" s="8" t="s">
        <v>827</v>
      </c>
      <c r="F54" s="8">
        <v>166</v>
      </c>
      <c r="G54" s="8" t="s">
        <v>45</v>
      </c>
      <c r="H54" s="8">
        <f>3+29+41</f>
        <v>73</v>
      </c>
      <c r="I54" s="8">
        <v>94</v>
      </c>
      <c r="J54" s="8" t="s">
        <v>828</v>
      </c>
      <c r="K54" s="517">
        <f>150+721+949</f>
        <v>1820</v>
      </c>
      <c r="L54" s="257" t="s">
        <v>843</v>
      </c>
      <c r="M54" s="257" t="s">
        <v>864</v>
      </c>
      <c r="N54" s="8" t="s">
        <v>56</v>
      </c>
      <c r="O54" s="8" t="s">
        <v>58</v>
      </c>
    </row>
    <row r="55" spans="1:15" s="9" customFormat="1" ht="40.5" customHeight="1">
      <c r="A55" s="8">
        <v>32</v>
      </c>
      <c r="B55" s="8" t="s">
        <v>53</v>
      </c>
      <c r="C55" s="8">
        <v>2930429</v>
      </c>
      <c r="D55" s="8" t="s">
        <v>869</v>
      </c>
      <c r="E55" s="8" t="s">
        <v>827</v>
      </c>
      <c r="F55" s="8">
        <v>796</v>
      </c>
      <c r="G55" s="8" t="s">
        <v>37</v>
      </c>
      <c r="H55" s="8">
        <v>510</v>
      </c>
      <c r="I55" s="8">
        <v>94</v>
      </c>
      <c r="J55" s="8" t="s">
        <v>828</v>
      </c>
      <c r="K55" s="8">
        <v>13958.3</v>
      </c>
      <c r="L55" s="257" t="s">
        <v>843</v>
      </c>
      <c r="M55" s="257" t="s">
        <v>864</v>
      </c>
      <c r="N55" s="8" t="s">
        <v>833</v>
      </c>
      <c r="O55" s="8" t="s">
        <v>58</v>
      </c>
    </row>
    <row r="56" spans="1:15" s="9" customFormat="1" ht="26.25" customHeight="1">
      <c r="A56" s="8">
        <v>33</v>
      </c>
      <c r="B56" s="8" t="s">
        <v>53</v>
      </c>
      <c r="C56" s="8">
        <v>3133030</v>
      </c>
      <c r="D56" s="8" t="s">
        <v>870</v>
      </c>
      <c r="E56" s="8" t="s">
        <v>827</v>
      </c>
      <c r="F56" s="8">
        <v>796</v>
      </c>
      <c r="G56" s="8" t="s">
        <v>37</v>
      </c>
      <c r="H56" s="8">
        <v>52</v>
      </c>
      <c r="I56" s="8">
        <v>94</v>
      </c>
      <c r="J56" s="8" t="s">
        <v>828</v>
      </c>
      <c r="K56" s="8">
        <v>37007.4</v>
      </c>
      <c r="L56" s="257" t="s">
        <v>843</v>
      </c>
      <c r="M56" s="257" t="s">
        <v>864</v>
      </c>
      <c r="N56" s="8" t="s">
        <v>833</v>
      </c>
      <c r="O56" s="8" t="s">
        <v>58</v>
      </c>
    </row>
    <row r="57" spans="1:15" s="9" customFormat="1" ht="13.5" customHeight="1">
      <c r="A57" s="8">
        <v>34</v>
      </c>
      <c r="B57" s="8" t="s">
        <v>53</v>
      </c>
      <c r="C57" s="8">
        <v>2714000</v>
      </c>
      <c r="D57" s="8" t="s">
        <v>871</v>
      </c>
      <c r="E57" s="8" t="s">
        <v>827</v>
      </c>
      <c r="F57" s="8">
        <v>796</v>
      </c>
      <c r="G57" s="8" t="s">
        <v>37</v>
      </c>
      <c r="H57" s="8">
        <v>76</v>
      </c>
      <c r="I57" s="8">
        <v>94</v>
      </c>
      <c r="J57" s="8" t="s">
        <v>828</v>
      </c>
      <c r="K57" s="518">
        <v>4822.47</v>
      </c>
      <c r="L57" s="257" t="s">
        <v>843</v>
      </c>
      <c r="M57" s="257" t="s">
        <v>864</v>
      </c>
      <c r="N57" s="8" t="s">
        <v>833</v>
      </c>
      <c r="O57" s="8" t="s">
        <v>58</v>
      </c>
    </row>
    <row r="58" spans="1:15" s="9" customFormat="1" ht="39" customHeight="1">
      <c r="A58" s="8">
        <v>35</v>
      </c>
      <c r="B58" s="8" t="s">
        <v>53</v>
      </c>
      <c r="C58" s="8">
        <v>4590000</v>
      </c>
      <c r="D58" s="8" t="s">
        <v>872</v>
      </c>
      <c r="E58" s="8" t="s">
        <v>827</v>
      </c>
      <c r="F58" s="8">
        <v>166</v>
      </c>
      <c r="G58" s="8" t="s">
        <v>45</v>
      </c>
      <c r="H58" s="8">
        <v>7515.95</v>
      </c>
      <c r="I58" s="8">
        <v>94</v>
      </c>
      <c r="J58" s="8" t="s">
        <v>828</v>
      </c>
      <c r="K58" s="518">
        <v>27020.21</v>
      </c>
      <c r="L58" s="257" t="s">
        <v>843</v>
      </c>
      <c r="M58" s="257" t="s">
        <v>864</v>
      </c>
      <c r="N58" s="8" t="s">
        <v>833</v>
      </c>
      <c r="O58" s="8" t="s">
        <v>58</v>
      </c>
    </row>
    <row r="59" spans="1:15" s="9" customFormat="1" ht="30" customHeight="1">
      <c r="A59" s="8">
        <v>36</v>
      </c>
      <c r="B59" s="8" t="s">
        <v>53</v>
      </c>
      <c r="C59" s="8">
        <v>3150000</v>
      </c>
      <c r="D59" s="8" t="s">
        <v>873</v>
      </c>
      <c r="E59" s="8" t="s">
        <v>827</v>
      </c>
      <c r="F59" s="8">
        <v>796</v>
      </c>
      <c r="G59" s="8" t="s">
        <v>37</v>
      </c>
      <c r="H59" s="8">
        <v>1728</v>
      </c>
      <c r="I59" s="8">
        <v>94</v>
      </c>
      <c r="J59" s="8" t="s">
        <v>828</v>
      </c>
      <c r="K59" s="8">
        <v>85325.5</v>
      </c>
      <c r="L59" s="257" t="s">
        <v>843</v>
      </c>
      <c r="M59" s="257" t="s">
        <v>864</v>
      </c>
      <c r="N59" s="8" t="s">
        <v>56</v>
      </c>
      <c r="O59" s="8" t="s">
        <v>58</v>
      </c>
    </row>
    <row r="60" spans="1:15" s="9" customFormat="1" ht="24" customHeight="1">
      <c r="A60" s="8">
        <v>37</v>
      </c>
      <c r="B60" s="8" t="s">
        <v>53</v>
      </c>
      <c r="C60" s="8">
        <v>3190330</v>
      </c>
      <c r="D60" s="8" t="s">
        <v>874</v>
      </c>
      <c r="E60" s="8" t="s">
        <v>827</v>
      </c>
      <c r="F60" s="8">
        <v>166</v>
      </c>
      <c r="G60" s="8" t="s">
        <v>45</v>
      </c>
      <c r="H60" s="8">
        <f>7.45+310</f>
        <v>317.45</v>
      </c>
      <c r="I60" s="8">
        <v>94</v>
      </c>
      <c r="J60" s="8" t="s">
        <v>828</v>
      </c>
      <c r="K60" s="518">
        <f>701.65+47239</f>
        <v>47940.65</v>
      </c>
      <c r="L60" s="257" t="s">
        <v>843</v>
      </c>
      <c r="M60" s="257" t="s">
        <v>864</v>
      </c>
      <c r="N60" s="8" t="s">
        <v>833</v>
      </c>
      <c r="O60" s="8" t="s">
        <v>58</v>
      </c>
    </row>
    <row r="61" spans="1:15" s="9" customFormat="1" ht="30.75" customHeight="1">
      <c r="A61" s="8">
        <v>38</v>
      </c>
      <c r="B61" s="8" t="s">
        <v>53</v>
      </c>
      <c r="C61" s="8">
        <v>3190330</v>
      </c>
      <c r="D61" s="8" t="s">
        <v>874</v>
      </c>
      <c r="E61" s="8" t="s">
        <v>827</v>
      </c>
      <c r="F61" s="257" t="s">
        <v>54</v>
      </c>
      <c r="G61" s="8" t="s">
        <v>836</v>
      </c>
      <c r="H61" s="8">
        <v>7080</v>
      </c>
      <c r="I61" s="8">
        <v>94</v>
      </c>
      <c r="J61" s="8" t="s">
        <v>828</v>
      </c>
      <c r="K61" s="518">
        <v>42473</v>
      </c>
      <c r="L61" s="257" t="s">
        <v>829</v>
      </c>
      <c r="M61" s="257" t="s">
        <v>864</v>
      </c>
      <c r="N61" s="8" t="s">
        <v>833</v>
      </c>
      <c r="O61" s="8" t="s">
        <v>58</v>
      </c>
    </row>
    <row r="62" spans="1:15" s="9" customFormat="1" ht="13.5" customHeight="1">
      <c r="A62" s="8">
        <v>39</v>
      </c>
      <c r="B62" s="8" t="s">
        <v>53</v>
      </c>
      <c r="C62" s="8">
        <v>2109020</v>
      </c>
      <c r="D62" s="8" t="s">
        <v>875</v>
      </c>
      <c r="E62" s="8" t="s">
        <v>827</v>
      </c>
      <c r="F62" s="8">
        <v>796</v>
      </c>
      <c r="G62" s="8" t="s">
        <v>37</v>
      </c>
      <c r="H62" s="8">
        <f>30+374+502+624+97+15+25+13+60+1</f>
        <v>1741</v>
      </c>
      <c r="I62" s="8">
        <v>94</v>
      </c>
      <c r="J62" s="8" t="s">
        <v>828</v>
      </c>
      <c r="K62" s="518">
        <f>1020+3332+1335+3693+6367+533+581+322+1879+127</f>
        <v>19189</v>
      </c>
      <c r="L62" s="257" t="s">
        <v>843</v>
      </c>
      <c r="M62" s="257" t="s">
        <v>864</v>
      </c>
      <c r="N62" s="8" t="s">
        <v>833</v>
      </c>
      <c r="O62" s="8" t="s">
        <v>58</v>
      </c>
    </row>
    <row r="63" spans="1:15" s="157" customFormat="1" ht="25.5">
      <c r="A63" s="8">
        <v>40</v>
      </c>
      <c r="B63" s="8" t="s">
        <v>53</v>
      </c>
      <c r="C63" s="867">
        <v>9430000</v>
      </c>
      <c r="D63" s="11" t="s">
        <v>876</v>
      </c>
      <c r="E63" s="12" t="s">
        <v>847</v>
      </c>
      <c r="F63" s="8">
        <v>839</v>
      </c>
      <c r="G63" s="13" t="s">
        <v>848</v>
      </c>
      <c r="H63" s="509">
        <f>1</f>
        <v>1</v>
      </c>
      <c r="I63" s="8">
        <v>94</v>
      </c>
      <c r="J63" s="8" t="s">
        <v>828</v>
      </c>
      <c r="K63" s="12">
        <v>551271.18999999994</v>
      </c>
      <c r="L63" s="257" t="s">
        <v>843</v>
      </c>
      <c r="M63" s="257" t="s">
        <v>630</v>
      </c>
      <c r="N63" s="8" t="s">
        <v>56</v>
      </c>
      <c r="O63" s="8" t="s">
        <v>58</v>
      </c>
    </row>
    <row r="64" spans="1:15" s="9" customFormat="1" ht="32.25" customHeight="1">
      <c r="A64" s="8">
        <v>41</v>
      </c>
      <c r="B64" s="8" t="s">
        <v>53</v>
      </c>
      <c r="C64" s="8">
        <v>2924694</v>
      </c>
      <c r="D64" s="8" t="s">
        <v>877</v>
      </c>
      <c r="E64" s="8" t="s">
        <v>827</v>
      </c>
      <c r="F64" s="8">
        <v>796</v>
      </c>
      <c r="G64" s="8" t="s">
        <v>37</v>
      </c>
      <c r="H64" s="8">
        <v>640</v>
      </c>
      <c r="I64" s="8">
        <v>94</v>
      </c>
      <c r="J64" s="8" t="s">
        <v>828</v>
      </c>
      <c r="K64" s="518">
        <v>61908</v>
      </c>
      <c r="L64" s="257" t="s">
        <v>843</v>
      </c>
      <c r="M64" s="257" t="s">
        <v>864</v>
      </c>
      <c r="N64" s="8" t="s">
        <v>56</v>
      </c>
      <c r="O64" s="8" t="s">
        <v>58</v>
      </c>
    </row>
    <row r="65" spans="1:51" s="157" customFormat="1" ht="25.5">
      <c r="A65" s="8">
        <v>42</v>
      </c>
      <c r="B65" s="8" t="s">
        <v>53</v>
      </c>
      <c r="C65" s="867">
        <v>8040020</v>
      </c>
      <c r="D65" s="11" t="s">
        <v>123</v>
      </c>
      <c r="E65" s="12" t="s">
        <v>122</v>
      </c>
      <c r="F65" s="8">
        <v>792</v>
      </c>
      <c r="G65" s="13" t="s">
        <v>51</v>
      </c>
      <c r="H65" s="509">
        <v>10</v>
      </c>
      <c r="I65" s="8">
        <v>94</v>
      </c>
      <c r="J65" s="8" t="s">
        <v>828</v>
      </c>
      <c r="K65" s="12">
        <v>65400</v>
      </c>
      <c r="L65" s="257" t="s">
        <v>843</v>
      </c>
      <c r="M65" s="257" t="s">
        <v>630</v>
      </c>
      <c r="N65" s="8" t="s">
        <v>833</v>
      </c>
      <c r="O65" s="8" t="s">
        <v>58</v>
      </c>
    </row>
    <row r="66" spans="1:51" s="157" customFormat="1" ht="25.5">
      <c r="A66" s="8">
        <v>43</v>
      </c>
      <c r="B66" s="8" t="s">
        <v>53</v>
      </c>
      <c r="C66" s="867">
        <v>5262650</v>
      </c>
      <c r="D66" s="11" t="s">
        <v>878</v>
      </c>
      <c r="E66" s="8" t="s">
        <v>827</v>
      </c>
      <c r="F66" s="8">
        <v>839</v>
      </c>
      <c r="G66" s="13" t="s">
        <v>848</v>
      </c>
      <c r="H66" s="509">
        <v>1</v>
      </c>
      <c r="I66" s="8">
        <v>94</v>
      </c>
      <c r="J66" s="8" t="s">
        <v>828</v>
      </c>
      <c r="K66" s="12">
        <v>8000</v>
      </c>
      <c r="L66" s="257" t="s">
        <v>832</v>
      </c>
      <c r="M66" s="257" t="s">
        <v>832</v>
      </c>
      <c r="N66" s="8" t="s">
        <v>56</v>
      </c>
      <c r="O66" s="8" t="s">
        <v>58</v>
      </c>
    </row>
    <row r="67" spans="1:51" s="157" customFormat="1">
      <c r="A67" s="8">
        <v>44</v>
      </c>
      <c r="B67" s="8" t="s">
        <v>53</v>
      </c>
      <c r="C67" s="867">
        <v>5235020</v>
      </c>
      <c r="D67" s="11" t="s">
        <v>856</v>
      </c>
      <c r="E67" s="8" t="s">
        <v>827</v>
      </c>
      <c r="F67" s="8">
        <v>796</v>
      </c>
      <c r="G67" s="8" t="s">
        <v>37</v>
      </c>
      <c r="H67" s="509">
        <v>1</v>
      </c>
      <c r="I67" s="8">
        <v>94</v>
      </c>
      <c r="J67" s="8" t="s">
        <v>828</v>
      </c>
      <c r="K67" s="12">
        <v>10500</v>
      </c>
      <c r="L67" s="257" t="s">
        <v>864</v>
      </c>
      <c r="M67" s="257" t="s">
        <v>864</v>
      </c>
      <c r="N67" s="8" t="s">
        <v>833</v>
      </c>
      <c r="O67" s="8" t="s">
        <v>58</v>
      </c>
    </row>
    <row r="68" spans="1:51" s="157" customFormat="1" ht="51">
      <c r="A68" s="8">
        <v>45</v>
      </c>
      <c r="B68" s="8" t="s">
        <v>53</v>
      </c>
      <c r="C68" s="867">
        <v>7421024</v>
      </c>
      <c r="D68" s="11" t="s">
        <v>879</v>
      </c>
      <c r="E68" s="12" t="s">
        <v>847</v>
      </c>
      <c r="F68" s="8">
        <v>839</v>
      </c>
      <c r="G68" s="13" t="s">
        <v>848</v>
      </c>
      <c r="H68" s="509">
        <f>1</f>
        <v>1</v>
      </c>
      <c r="I68" s="8">
        <v>94</v>
      </c>
      <c r="J68" s="8" t="s">
        <v>828</v>
      </c>
      <c r="K68" s="12">
        <v>127710</v>
      </c>
      <c r="L68" s="257" t="s">
        <v>864</v>
      </c>
      <c r="M68" s="257" t="s">
        <v>864</v>
      </c>
      <c r="N68" s="8" t="s">
        <v>833</v>
      </c>
      <c r="O68" s="8" t="s">
        <v>58</v>
      </c>
    </row>
    <row r="69" spans="1:51" s="157" customFormat="1" ht="51">
      <c r="A69" s="8">
        <v>46</v>
      </c>
      <c r="B69" s="8" t="s">
        <v>53</v>
      </c>
      <c r="C69" s="867">
        <v>7421024</v>
      </c>
      <c r="D69" s="11" t="s">
        <v>880</v>
      </c>
      <c r="E69" s="12" t="s">
        <v>847</v>
      </c>
      <c r="F69" s="8">
        <v>839</v>
      </c>
      <c r="G69" s="13" t="s">
        <v>848</v>
      </c>
      <c r="H69" s="509">
        <f>1</f>
        <v>1</v>
      </c>
      <c r="I69" s="8">
        <v>94</v>
      </c>
      <c r="J69" s="8" t="s">
        <v>828</v>
      </c>
      <c r="K69" s="12">
        <v>1271770</v>
      </c>
      <c r="L69" s="257" t="s">
        <v>864</v>
      </c>
      <c r="M69" s="257" t="s">
        <v>864</v>
      </c>
      <c r="N69" s="8" t="s">
        <v>833</v>
      </c>
      <c r="O69" s="8" t="s">
        <v>58</v>
      </c>
    </row>
    <row r="70" spans="1:51" s="9" customFormat="1" ht="26.25" customHeight="1">
      <c r="A70" s="8">
        <v>47</v>
      </c>
      <c r="B70" s="8" t="s">
        <v>53</v>
      </c>
      <c r="C70" s="8">
        <v>3133000</v>
      </c>
      <c r="D70" s="8" t="s">
        <v>881</v>
      </c>
      <c r="E70" s="8" t="s">
        <v>827</v>
      </c>
      <c r="F70" s="8">
        <v>166</v>
      </c>
      <c r="G70" s="8" t="s">
        <v>45</v>
      </c>
      <c r="H70" s="8">
        <v>280</v>
      </c>
      <c r="I70" s="8">
        <v>94</v>
      </c>
      <c r="J70" s="8" t="s">
        <v>828</v>
      </c>
      <c r="K70" s="8">
        <v>149940</v>
      </c>
      <c r="L70" s="257" t="s">
        <v>864</v>
      </c>
      <c r="M70" s="257" t="s">
        <v>867</v>
      </c>
      <c r="N70" s="8" t="s">
        <v>833</v>
      </c>
      <c r="O70" s="8" t="s">
        <v>58</v>
      </c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I70" s="267"/>
      <c r="AJ70" s="267"/>
      <c r="AK70" s="267"/>
      <c r="AL70" s="267"/>
      <c r="AM70" s="267"/>
      <c r="AN70" s="267"/>
      <c r="AO70" s="267"/>
      <c r="AP70" s="267"/>
      <c r="AQ70" s="267"/>
      <c r="AR70" s="267"/>
      <c r="AS70" s="267"/>
      <c r="AT70" s="267"/>
      <c r="AU70" s="267"/>
      <c r="AV70" s="267"/>
      <c r="AW70" s="267"/>
      <c r="AX70" s="267"/>
      <c r="AY70" s="267"/>
    </row>
    <row r="71" spans="1:51" s="157" customFormat="1">
      <c r="A71" s="519"/>
      <c r="B71" s="520"/>
      <c r="C71" s="865"/>
      <c r="D71" s="521"/>
      <c r="E71" s="522"/>
      <c r="F71" s="520"/>
      <c r="G71" s="523"/>
      <c r="H71" s="524"/>
      <c r="I71" s="520"/>
      <c r="J71" s="520" t="s">
        <v>882</v>
      </c>
      <c r="K71" s="823">
        <v>3296593.21</v>
      </c>
      <c r="L71" s="525"/>
      <c r="M71" s="525"/>
      <c r="N71" s="520"/>
      <c r="O71" s="520"/>
    </row>
    <row r="72" spans="1:51" s="9" customFormat="1" ht="13.5" customHeight="1">
      <c r="A72" s="930" t="s">
        <v>883</v>
      </c>
      <c r="B72" s="931"/>
      <c r="C72" s="931"/>
      <c r="D72" s="931"/>
      <c r="E72" s="931"/>
      <c r="F72" s="931"/>
      <c r="G72" s="931"/>
      <c r="H72" s="931"/>
      <c r="I72" s="931"/>
      <c r="J72" s="931"/>
      <c r="K72" s="931"/>
      <c r="L72" s="931"/>
      <c r="M72" s="931"/>
      <c r="N72" s="931"/>
      <c r="O72" s="932"/>
    </row>
    <row r="73" spans="1:51" s="9" customFormat="1" ht="24.75" customHeight="1">
      <c r="A73" s="8">
        <v>48</v>
      </c>
      <c r="B73" s="8" t="s">
        <v>53</v>
      </c>
      <c r="C73" s="8">
        <v>2320831</v>
      </c>
      <c r="D73" s="8" t="s">
        <v>884</v>
      </c>
      <c r="E73" s="8" t="s">
        <v>827</v>
      </c>
      <c r="F73" s="8">
        <v>796</v>
      </c>
      <c r="G73" s="8" t="s">
        <v>37</v>
      </c>
      <c r="H73" s="8">
        <f>6+3</f>
        <v>9</v>
      </c>
      <c r="I73" s="8">
        <v>94</v>
      </c>
      <c r="J73" s="8" t="s">
        <v>828</v>
      </c>
      <c r="K73" s="517">
        <f>992.54+210</f>
        <v>1202.54</v>
      </c>
      <c r="L73" s="257" t="s">
        <v>867</v>
      </c>
      <c r="M73" s="257" t="s">
        <v>885</v>
      </c>
      <c r="N73" s="8" t="s">
        <v>56</v>
      </c>
      <c r="O73" s="8" t="s">
        <v>58</v>
      </c>
    </row>
    <row r="74" spans="1:51" s="9" customFormat="1" ht="24" customHeight="1">
      <c r="A74" s="8">
        <v>49</v>
      </c>
      <c r="B74" s="8" t="s">
        <v>53</v>
      </c>
      <c r="C74" s="8">
        <v>2320341</v>
      </c>
      <c r="D74" s="8" t="s">
        <v>886</v>
      </c>
      <c r="E74" s="8" t="s">
        <v>827</v>
      </c>
      <c r="F74" s="8">
        <v>166</v>
      </c>
      <c r="G74" s="8" t="s">
        <v>45</v>
      </c>
      <c r="H74" s="8">
        <f>1183.2+1306+25</f>
        <v>2514.1999999999998</v>
      </c>
      <c r="I74" s="8">
        <v>94</v>
      </c>
      <c r="J74" s="8" t="s">
        <v>828</v>
      </c>
      <c r="K74" s="517">
        <f>94136.55+108218+575</f>
        <v>202929.55</v>
      </c>
      <c r="L74" s="257" t="s">
        <v>867</v>
      </c>
      <c r="M74" s="257" t="s">
        <v>885</v>
      </c>
      <c r="N74" s="8" t="s">
        <v>56</v>
      </c>
      <c r="O74" s="8" t="s">
        <v>58</v>
      </c>
    </row>
    <row r="75" spans="1:51" s="9" customFormat="1" ht="24.75" customHeight="1">
      <c r="A75" s="8">
        <v>50</v>
      </c>
      <c r="B75" s="8" t="s">
        <v>53</v>
      </c>
      <c r="C75" s="8">
        <v>2320831</v>
      </c>
      <c r="D75" s="8" t="s">
        <v>887</v>
      </c>
      <c r="E75" s="8" t="s">
        <v>827</v>
      </c>
      <c r="F75" s="8">
        <v>166</v>
      </c>
      <c r="G75" s="8" t="s">
        <v>45</v>
      </c>
      <c r="H75" s="8">
        <f>3+9+2</f>
        <v>14</v>
      </c>
      <c r="I75" s="8">
        <v>94</v>
      </c>
      <c r="J75" s="8" t="s">
        <v>828</v>
      </c>
      <c r="K75" s="517">
        <f>150+261+100</f>
        <v>511</v>
      </c>
      <c r="L75" s="257" t="s">
        <v>867</v>
      </c>
      <c r="M75" s="257" t="s">
        <v>885</v>
      </c>
      <c r="N75" s="8" t="s">
        <v>56</v>
      </c>
      <c r="O75" s="8" t="s">
        <v>58</v>
      </c>
    </row>
    <row r="76" spans="1:51" s="9" customFormat="1" ht="39.75" customHeight="1">
      <c r="A76" s="8">
        <v>51</v>
      </c>
      <c r="B76" s="8" t="s">
        <v>53</v>
      </c>
      <c r="C76" s="8">
        <v>2320341</v>
      </c>
      <c r="D76" s="8" t="s">
        <v>888</v>
      </c>
      <c r="E76" s="8" t="s">
        <v>827</v>
      </c>
      <c r="F76" s="8">
        <v>166</v>
      </c>
      <c r="G76" s="8" t="s">
        <v>45</v>
      </c>
      <c r="H76" s="8">
        <f>545.7+439</f>
        <v>984.7</v>
      </c>
      <c r="I76" s="8">
        <v>94</v>
      </c>
      <c r="J76" s="8" t="s">
        <v>828</v>
      </c>
      <c r="K76" s="517">
        <f>(29685+30455)*1.065</f>
        <v>64049.1</v>
      </c>
      <c r="L76" s="257" t="s">
        <v>867</v>
      </c>
      <c r="M76" s="257" t="s">
        <v>885</v>
      </c>
      <c r="N76" s="8" t="s">
        <v>56</v>
      </c>
      <c r="O76" s="8" t="s">
        <v>58</v>
      </c>
    </row>
    <row r="77" spans="1:51" s="9" customFormat="1" ht="36.75" customHeight="1">
      <c r="A77" s="8">
        <v>52</v>
      </c>
      <c r="B77" s="8" t="s">
        <v>53</v>
      </c>
      <c r="C77" s="8">
        <v>2911180</v>
      </c>
      <c r="D77" s="8" t="s">
        <v>889</v>
      </c>
      <c r="E77" s="8" t="s">
        <v>827</v>
      </c>
      <c r="F77" s="8">
        <v>796</v>
      </c>
      <c r="G77" s="8" t="s">
        <v>37</v>
      </c>
      <c r="H77" s="8">
        <v>122</v>
      </c>
      <c r="I77" s="8">
        <v>94</v>
      </c>
      <c r="J77" s="8" t="s">
        <v>828</v>
      </c>
      <c r="K77" s="8">
        <v>44660</v>
      </c>
      <c r="L77" s="257" t="s">
        <v>867</v>
      </c>
      <c r="M77" s="257" t="s">
        <v>885</v>
      </c>
      <c r="N77" s="8" t="s">
        <v>56</v>
      </c>
      <c r="O77" s="8" t="s">
        <v>58</v>
      </c>
    </row>
    <row r="78" spans="1:51" s="9" customFormat="1" ht="13.5" customHeight="1">
      <c r="A78" s="8">
        <v>53</v>
      </c>
      <c r="B78" s="8" t="s">
        <v>53</v>
      </c>
      <c r="C78" s="8">
        <v>2893010</v>
      </c>
      <c r="D78" s="8" t="s">
        <v>890</v>
      </c>
      <c r="E78" s="8" t="s">
        <v>827</v>
      </c>
      <c r="F78" s="8">
        <v>796</v>
      </c>
      <c r="G78" s="8" t="s">
        <v>37</v>
      </c>
      <c r="H78" s="8">
        <f>5+98+10+64+3</f>
        <v>180</v>
      </c>
      <c r="I78" s="8">
        <v>94</v>
      </c>
      <c r="J78" s="8" t="s">
        <v>828</v>
      </c>
      <c r="K78" s="518">
        <f>5825+7679+1500+4002+243</f>
        <v>19249</v>
      </c>
      <c r="L78" s="257" t="s">
        <v>867</v>
      </c>
      <c r="M78" s="257" t="s">
        <v>885</v>
      </c>
      <c r="N78" s="8" t="s">
        <v>833</v>
      </c>
      <c r="O78" s="8" t="s">
        <v>58</v>
      </c>
    </row>
    <row r="79" spans="1:51" s="9" customFormat="1" ht="28.5" customHeight="1">
      <c r="A79" s="8">
        <v>54</v>
      </c>
      <c r="B79" s="8" t="s">
        <v>53</v>
      </c>
      <c r="C79" s="8">
        <v>2930429</v>
      </c>
      <c r="D79" s="8" t="s">
        <v>891</v>
      </c>
      <c r="E79" s="8" t="s">
        <v>827</v>
      </c>
      <c r="F79" s="8">
        <v>796</v>
      </c>
      <c r="G79" s="8" t="s">
        <v>37</v>
      </c>
      <c r="H79" s="8">
        <v>284</v>
      </c>
      <c r="I79" s="8">
        <v>94</v>
      </c>
      <c r="J79" s="8" t="s">
        <v>828</v>
      </c>
      <c r="K79" s="8">
        <v>10546.3</v>
      </c>
      <c r="L79" s="257" t="s">
        <v>867</v>
      </c>
      <c r="M79" s="257" t="s">
        <v>885</v>
      </c>
      <c r="N79" s="8" t="s">
        <v>833</v>
      </c>
      <c r="O79" s="8" t="s">
        <v>58</v>
      </c>
    </row>
    <row r="80" spans="1:51" s="9" customFormat="1" ht="26.25" customHeight="1">
      <c r="A80" s="8">
        <v>55</v>
      </c>
      <c r="B80" s="8" t="s">
        <v>53</v>
      </c>
      <c r="C80" s="8">
        <v>3133030</v>
      </c>
      <c r="D80" s="8" t="s">
        <v>892</v>
      </c>
      <c r="E80" s="8" t="s">
        <v>827</v>
      </c>
      <c r="F80" s="8">
        <v>796</v>
      </c>
      <c r="G80" s="8" t="s">
        <v>37</v>
      </c>
      <c r="H80" s="8">
        <v>86</v>
      </c>
      <c r="I80" s="8">
        <v>94</v>
      </c>
      <c r="J80" s="8" t="s">
        <v>828</v>
      </c>
      <c r="K80" s="8">
        <v>41273</v>
      </c>
      <c r="L80" s="257" t="s">
        <v>867</v>
      </c>
      <c r="M80" s="257" t="s">
        <v>885</v>
      </c>
      <c r="N80" s="8" t="s">
        <v>833</v>
      </c>
      <c r="O80" s="8" t="s">
        <v>58</v>
      </c>
    </row>
    <row r="81" spans="1:15" s="9" customFormat="1" ht="26.25" customHeight="1">
      <c r="A81" s="8">
        <v>56</v>
      </c>
      <c r="B81" s="8" t="s">
        <v>53</v>
      </c>
      <c r="C81" s="8">
        <v>3130000</v>
      </c>
      <c r="D81" s="8" t="s">
        <v>893</v>
      </c>
      <c r="E81" s="8" t="s">
        <v>827</v>
      </c>
      <c r="F81" s="257" t="s">
        <v>54</v>
      </c>
      <c r="G81" s="8" t="s">
        <v>836</v>
      </c>
      <c r="H81" s="8">
        <v>676</v>
      </c>
      <c r="I81" s="8">
        <v>94</v>
      </c>
      <c r="J81" s="8" t="s">
        <v>828</v>
      </c>
      <c r="K81" s="518">
        <v>460688</v>
      </c>
      <c r="L81" s="257" t="s">
        <v>867</v>
      </c>
      <c r="M81" s="257" t="s">
        <v>885</v>
      </c>
      <c r="N81" s="8" t="s">
        <v>56</v>
      </c>
      <c r="O81" s="8" t="s">
        <v>58</v>
      </c>
    </row>
    <row r="82" spans="1:15" s="9" customFormat="1" ht="13.5" customHeight="1">
      <c r="A82" s="8">
        <v>57</v>
      </c>
      <c r="B82" s="8" t="s">
        <v>53</v>
      </c>
      <c r="C82" s="8">
        <v>2714000</v>
      </c>
      <c r="D82" s="8" t="s">
        <v>894</v>
      </c>
      <c r="E82" s="8" t="s">
        <v>827</v>
      </c>
      <c r="F82" s="8">
        <v>166</v>
      </c>
      <c r="G82" s="8" t="s">
        <v>45</v>
      </c>
      <c r="H82" s="8">
        <v>36.200000000000003</v>
      </c>
      <c r="I82" s="8">
        <v>94</v>
      </c>
      <c r="J82" s="8" t="s">
        <v>828</v>
      </c>
      <c r="K82" s="518">
        <v>2166</v>
      </c>
      <c r="L82" s="257" t="s">
        <v>867</v>
      </c>
      <c r="M82" s="257" t="s">
        <v>885</v>
      </c>
      <c r="N82" s="8" t="s">
        <v>833</v>
      </c>
      <c r="O82" s="8" t="s">
        <v>58</v>
      </c>
    </row>
    <row r="83" spans="1:15" s="9" customFormat="1" ht="13.5" customHeight="1">
      <c r="A83" s="8">
        <v>58</v>
      </c>
      <c r="B83" s="8" t="s">
        <v>53</v>
      </c>
      <c r="C83" s="8">
        <v>2714000</v>
      </c>
      <c r="D83" s="8" t="s">
        <v>894</v>
      </c>
      <c r="E83" s="8" t="s">
        <v>827</v>
      </c>
      <c r="F83" s="8">
        <v>796</v>
      </c>
      <c r="G83" s="8" t="s">
        <v>37</v>
      </c>
      <c r="H83" s="8">
        <f>140</f>
        <v>140</v>
      </c>
      <c r="I83" s="8">
        <v>94</v>
      </c>
      <c r="J83" s="8" t="s">
        <v>828</v>
      </c>
      <c r="K83" s="518">
        <f>9066</f>
        <v>9066</v>
      </c>
      <c r="L83" s="257" t="s">
        <v>867</v>
      </c>
      <c r="M83" s="257" t="s">
        <v>885</v>
      </c>
      <c r="N83" s="8" t="s">
        <v>833</v>
      </c>
      <c r="O83" s="8" t="s">
        <v>58</v>
      </c>
    </row>
    <row r="84" spans="1:15" s="9" customFormat="1" ht="25.5" customHeight="1">
      <c r="A84" s="8">
        <v>59</v>
      </c>
      <c r="B84" s="8" t="s">
        <v>53</v>
      </c>
      <c r="C84" s="8">
        <v>1725530</v>
      </c>
      <c r="D84" s="8" t="s">
        <v>895</v>
      </c>
      <c r="E84" s="8" t="s">
        <v>827</v>
      </c>
      <c r="F84" s="8">
        <v>166</v>
      </c>
      <c r="G84" s="8" t="s">
        <v>45</v>
      </c>
      <c r="H84" s="8">
        <v>302</v>
      </c>
      <c r="I84" s="8">
        <v>94</v>
      </c>
      <c r="J84" s="8" t="s">
        <v>828</v>
      </c>
      <c r="K84" s="518">
        <v>13161.06</v>
      </c>
      <c r="L84" s="257" t="s">
        <v>867</v>
      </c>
      <c r="M84" s="257" t="s">
        <v>885</v>
      </c>
      <c r="N84" s="8" t="s">
        <v>833</v>
      </c>
      <c r="O84" s="8" t="s">
        <v>58</v>
      </c>
    </row>
    <row r="85" spans="1:15" s="9" customFormat="1" ht="37.5" customHeight="1">
      <c r="A85" s="8">
        <v>60</v>
      </c>
      <c r="B85" s="8" t="s">
        <v>53</v>
      </c>
      <c r="C85" s="8">
        <v>4590000</v>
      </c>
      <c r="D85" s="8" t="s">
        <v>896</v>
      </c>
      <c r="E85" s="8" t="s">
        <v>827</v>
      </c>
      <c r="F85" s="8">
        <v>166</v>
      </c>
      <c r="G85" s="8" t="s">
        <v>45</v>
      </c>
      <c r="H85" s="8">
        <v>306</v>
      </c>
      <c r="I85" s="8">
        <v>94</v>
      </c>
      <c r="J85" s="8" t="s">
        <v>828</v>
      </c>
      <c r="K85" s="518">
        <v>18755.830000000002</v>
      </c>
      <c r="L85" s="257" t="s">
        <v>867</v>
      </c>
      <c r="M85" s="257" t="s">
        <v>885</v>
      </c>
      <c r="N85" s="8" t="s">
        <v>833</v>
      </c>
      <c r="O85" s="8" t="s">
        <v>58</v>
      </c>
    </row>
    <row r="86" spans="1:15" s="9" customFormat="1" ht="13.5" customHeight="1">
      <c r="A86" s="8">
        <v>61</v>
      </c>
      <c r="B86" s="8" t="s">
        <v>53</v>
      </c>
      <c r="C86" s="8">
        <v>2429119</v>
      </c>
      <c r="D86" s="8" t="s">
        <v>897</v>
      </c>
      <c r="E86" s="8" t="s">
        <v>827</v>
      </c>
      <c r="F86" s="8">
        <v>166</v>
      </c>
      <c r="G86" s="8" t="s">
        <v>45</v>
      </c>
      <c r="H86" s="8">
        <v>437.71</v>
      </c>
      <c r="I86" s="8">
        <v>94</v>
      </c>
      <c r="J86" s="8" t="s">
        <v>828</v>
      </c>
      <c r="K86" s="8">
        <v>28399.9</v>
      </c>
      <c r="L86" s="257" t="s">
        <v>867</v>
      </c>
      <c r="M86" s="257" t="s">
        <v>885</v>
      </c>
      <c r="N86" s="8" t="s">
        <v>833</v>
      </c>
      <c r="O86" s="8" t="s">
        <v>58</v>
      </c>
    </row>
    <row r="87" spans="1:15" s="9" customFormat="1" ht="13.5" customHeight="1">
      <c r="A87" s="8">
        <v>62</v>
      </c>
      <c r="B87" s="8" t="s">
        <v>53</v>
      </c>
      <c r="C87" s="8">
        <v>3150000</v>
      </c>
      <c r="D87" s="8" t="s">
        <v>898</v>
      </c>
      <c r="E87" s="8" t="s">
        <v>827</v>
      </c>
      <c r="F87" s="8">
        <v>796</v>
      </c>
      <c r="G87" s="8" t="s">
        <v>37</v>
      </c>
      <c r="H87" s="8">
        <v>1897</v>
      </c>
      <c r="I87" s="8">
        <v>94</v>
      </c>
      <c r="J87" s="8" t="s">
        <v>828</v>
      </c>
      <c r="K87" s="8">
        <v>81580.399999999994</v>
      </c>
      <c r="L87" s="257" t="s">
        <v>867</v>
      </c>
      <c r="M87" s="257" t="s">
        <v>885</v>
      </c>
      <c r="N87" s="8" t="s">
        <v>56</v>
      </c>
      <c r="O87" s="8" t="s">
        <v>58</v>
      </c>
    </row>
    <row r="88" spans="1:15" s="9" customFormat="1" ht="23.25" customHeight="1">
      <c r="A88" s="8">
        <v>63</v>
      </c>
      <c r="B88" s="8" t="s">
        <v>53</v>
      </c>
      <c r="C88" s="8">
        <v>2510000</v>
      </c>
      <c r="D88" s="8" t="s">
        <v>899</v>
      </c>
      <c r="E88" s="8" t="s">
        <v>827</v>
      </c>
      <c r="F88" s="8">
        <v>166</v>
      </c>
      <c r="G88" s="8" t="s">
        <v>45</v>
      </c>
      <c r="H88" s="8">
        <v>11.9</v>
      </c>
      <c r="I88" s="8">
        <v>94</v>
      </c>
      <c r="J88" s="8" t="s">
        <v>828</v>
      </c>
      <c r="K88" s="518">
        <v>1002.2</v>
      </c>
      <c r="L88" s="257" t="s">
        <v>867</v>
      </c>
      <c r="M88" s="257" t="s">
        <v>885</v>
      </c>
      <c r="N88" s="8" t="s">
        <v>833</v>
      </c>
      <c r="O88" s="8" t="s">
        <v>58</v>
      </c>
    </row>
    <row r="89" spans="1:15" s="9" customFormat="1" ht="24.75" customHeight="1">
      <c r="A89" s="8">
        <v>64</v>
      </c>
      <c r="B89" s="8" t="s">
        <v>53</v>
      </c>
      <c r="C89" s="8">
        <v>3190330</v>
      </c>
      <c r="D89" s="8" t="s">
        <v>900</v>
      </c>
      <c r="E89" s="8" t="s">
        <v>827</v>
      </c>
      <c r="F89" s="8">
        <v>166</v>
      </c>
      <c r="G89" s="8" t="s">
        <v>45</v>
      </c>
      <c r="H89" s="8">
        <f>15.3+892.5</f>
        <v>907.8</v>
      </c>
      <c r="I89" s="8">
        <v>94</v>
      </c>
      <c r="J89" s="8" t="s">
        <v>828</v>
      </c>
      <c r="K89" s="518">
        <f>1465.5+336068</f>
        <v>337533.5</v>
      </c>
      <c r="L89" s="257" t="s">
        <v>867</v>
      </c>
      <c r="M89" s="257" t="s">
        <v>885</v>
      </c>
      <c r="N89" s="8" t="s">
        <v>833</v>
      </c>
      <c r="O89" s="8" t="s">
        <v>58</v>
      </c>
    </row>
    <row r="90" spans="1:15" s="9" customFormat="1" ht="30.75" customHeight="1">
      <c r="A90" s="8">
        <v>65</v>
      </c>
      <c r="B90" s="8" t="s">
        <v>53</v>
      </c>
      <c r="C90" s="8">
        <v>3190330</v>
      </c>
      <c r="D90" s="8" t="s">
        <v>900</v>
      </c>
      <c r="E90" s="8" t="s">
        <v>827</v>
      </c>
      <c r="F90" s="257" t="s">
        <v>54</v>
      </c>
      <c r="G90" s="8" t="s">
        <v>836</v>
      </c>
      <c r="H90" s="8">
        <v>6390</v>
      </c>
      <c r="I90" s="8">
        <v>94</v>
      </c>
      <c r="J90" s="8" t="s">
        <v>828</v>
      </c>
      <c r="K90" s="518">
        <v>29117</v>
      </c>
      <c r="L90" s="257" t="s">
        <v>829</v>
      </c>
      <c r="M90" s="257" t="s">
        <v>830</v>
      </c>
      <c r="N90" s="8" t="s">
        <v>833</v>
      </c>
      <c r="O90" s="8" t="s">
        <v>58</v>
      </c>
    </row>
    <row r="91" spans="1:15" s="9" customFormat="1" ht="13.5" customHeight="1">
      <c r="A91" s="8">
        <v>66</v>
      </c>
      <c r="B91" s="8" t="s">
        <v>53</v>
      </c>
      <c r="C91" s="8">
        <v>2109020</v>
      </c>
      <c r="D91" s="8" t="s">
        <v>901</v>
      </c>
      <c r="E91" s="8" t="s">
        <v>827</v>
      </c>
      <c r="F91" s="8">
        <v>796</v>
      </c>
      <c r="G91" s="8" t="s">
        <v>37</v>
      </c>
      <c r="H91" s="8">
        <f>58+890+171+118+31+10+13+36+13</f>
        <v>1340</v>
      </c>
      <c r="I91" s="8">
        <v>94</v>
      </c>
      <c r="J91" s="8" t="s">
        <v>828</v>
      </c>
      <c r="K91" s="518">
        <f>1285+4824+3330+6088+437+90+322+1750+348</f>
        <v>18474</v>
      </c>
      <c r="L91" s="257" t="s">
        <v>867</v>
      </c>
      <c r="M91" s="257" t="s">
        <v>885</v>
      </c>
      <c r="N91" s="8" t="s">
        <v>833</v>
      </c>
      <c r="O91" s="8" t="s">
        <v>58</v>
      </c>
    </row>
    <row r="92" spans="1:15" s="157" customFormat="1" ht="51.75" customHeight="1">
      <c r="A92" s="8">
        <v>67</v>
      </c>
      <c r="B92" s="8" t="s">
        <v>53</v>
      </c>
      <c r="C92" s="867">
        <v>9430000</v>
      </c>
      <c r="D92" s="11" t="s">
        <v>902</v>
      </c>
      <c r="E92" s="12" t="s">
        <v>847</v>
      </c>
      <c r="F92" s="8">
        <v>839</v>
      </c>
      <c r="G92" s="13" t="s">
        <v>848</v>
      </c>
      <c r="H92" s="509">
        <v>1</v>
      </c>
      <c r="I92" s="8">
        <v>94</v>
      </c>
      <c r="J92" s="8" t="s">
        <v>828</v>
      </c>
      <c r="K92" s="12">
        <v>318000</v>
      </c>
      <c r="L92" s="257" t="s">
        <v>867</v>
      </c>
      <c r="M92" s="257" t="s">
        <v>630</v>
      </c>
      <c r="N92" s="8" t="s">
        <v>56</v>
      </c>
      <c r="O92" s="8" t="s">
        <v>58</v>
      </c>
    </row>
    <row r="93" spans="1:15" s="157" customFormat="1" ht="51" customHeight="1">
      <c r="A93" s="8">
        <v>68</v>
      </c>
      <c r="B93" s="8" t="s">
        <v>53</v>
      </c>
      <c r="C93" s="867">
        <v>9430000</v>
      </c>
      <c r="D93" s="11" t="s">
        <v>903</v>
      </c>
      <c r="E93" s="12" t="s">
        <v>847</v>
      </c>
      <c r="F93" s="8">
        <v>839</v>
      </c>
      <c r="G93" s="13" t="s">
        <v>848</v>
      </c>
      <c r="H93" s="509">
        <v>1</v>
      </c>
      <c r="I93" s="8">
        <v>94</v>
      </c>
      <c r="J93" s="8" t="s">
        <v>828</v>
      </c>
      <c r="K93" s="12">
        <v>323000</v>
      </c>
      <c r="L93" s="257" t="s">
        <v>867</v>
      </c>
      <c r="M93" s="257" t="s">
        <v>630</v>
      </c>
      <c r="N93" s="8" t="s">
        <v>56</v>
      </c>
      <c r="O93" s="8" t="s">
        <v>58</v>
      </c>
    </row>
    <row r="94" spans="1:15" s="157" customFormat="1" ht="37.5" customHeight="1">
      <c r="A94" s="8">
        <v>69</v>
      </c>
      <c r="B94" s="8" t="s">
        <v>53</v>
      </c>
      <c r="C94" s="867">
        <v>9430000</v>
      </c>
      <c r="D94" s="11" t="s">
        <v>904</v>
      </c>
      <c r="E94" s="12" t="s">
        <v>847</v>
      </c>
      <c r="F94" s="8">
        <v>839</v>
      </c>
      <c r="G94" s="13" t="s">
        <v>848</v>
      </c>
      <c r="H94" s="509">
        <v>4</v>
      </c>
      <c r="I94" s="8">
        <v>94</v>
      </c>
      <c r="J94" s="8" t="s">
        <v>828</v>
      </c>
      <c r="K94" s="12">
        <v>554000</v>
      </c>
      <c r="L94" s="257" t="s">
        <v>867</v>
      </c>
      <c r="M94" s="257" t="s">
        <v>630</v>
      </c>
      <c r="N94" s="8" t="s">
        <v>56</v>
      </c>
      <c r="O94" s="8" t="s">
        <v>58</v>
      </c>
    </row>
    <row r="95" spans="1:15" s="157" customFormat="1" ht="39.75" customHeight="1">
      <c r="A95" s="8">
        <v>70</v>
      </c>
      <c r="B95" s="8" t="s">
        <v>53</v>
      </c>
      <c r="C95" s="867">
        <v>9430000</v>
      </c>
      <c r="D95" s="11" t="s">
        <v>905</v>
      </c>
      <c r="E95" s="12" t="s">
        <v>847</v>
      </c>
      <c r="F95" s="8">
        <v>839</v>
      </c>
      <c r="G95" s="13" t="s">
        <v>848</v>
      </c>
      <c r="H95" s="509">
        <v>4</v>
      </c>
      <c r="I95" s="8">
        <v>94</v>
      </c>
      <c r="J95" s="8" t="s">
        <v>828</v>
      </c>
      <c r="K95" s="12">
        <v>4078000</v>
      </c>
      <c r="L95" s="257" t="s">
        <v>867</v>
      </c>
      <c r="M95" s="257" t="s">
        <v>630</v>
      </c>
      <c r="N95" s="8" t="s">
        <v>56</v>
      </c>
      <c r="O95" s="8" t="s">
        <v>58</v>
      </c>
    </row>
    <row r="96" spans="1:15" s="157" customFormat="1" ht="51" customHeight="1">
      <c r="A96" s="8">
        <v>71</v>
      </c>
      <c r="B96" s="8" t="s">
        <v>53</v>
      </c>
      <c r="C96" s="867">
        <v>9430000</v>
      </c>
      <c r="D96" s="11" t="s">
        <v>906</v>
      </c>
      <c r="E96" s="12" t="s">
        <v>847</v>
      </c>
      <c r="F96" s="8">
        <v>839</v>
      </c>
      <c r="G96" s="13" t="s">
        <v>848</v>
      </c>
      <c r="H96" s="509">
        <v>1</v>
      </c>
      <c r="I96" s="8">
        <v>94</v>
      </c>
      <c r="J96" s="8" t="s">
        <v>828</v>
      </c>
      <c r="K96" s="12">
        <v>805000</v>
      </c>
      <c r="L96" s="257" t="s">
        <v>867</v>
      </c>
      <c r="M96" s="257" t="s">
        <v>630</v>
      </c>
      <c r="N96" s="8" t="s">
        <v>56</v>
      </c>
      <c r="O96" s="8" t="s">
        <v>58</v>
      </c>
    </row>
    <row r="97" spans="1:15" s="157" customFormat="1" ht="51" customHeight="1">
      <c r="A97" s="8">
        <v>72</v>
      </c>
      <c r="B97" s="8" t="s">
        <v>53</v>
      </c>
      <c r="C97" s="867">
        <v>9430000</v>
      </c>
      <c r="D97" s="11" t="s">
        <v>907</v>
      </c>
      <c r="E97" s="12" t="s">
        <v>847</v>
      </c>
      <c r="F97" s="8">
        <v>839</v>
      </c>
      <c r="G97" s="13" t="s">
        <v>848</v>
      </c>
      <c r="H97" s="509">
        <v>1</v>
      </c>
      <c r="I97" s="8">
        <v>94</v>
      </c>
      <c r="J97" s="8" t="s">
        <v>828</v>
      </c>
      <c r="K97" s="12">
        <v>503000</v>
      </c>
      <c r="L97" s="257" t="s">
        <v>867</v>
      </c>
      <c r="M97" s="257" t="s">
        <v>630</v>
      </c>
      <c r="N97" s="8" t="s">
        <v>56</v>
      </c>
      <c r="O97" s="8" t="s">
        <v>58</v>
      </c>
    </row>
    <row r="98" spans="1:15" s="157" customFormat="1" ht="33.75" customHeight="1">
      <c r="A98" s="8">
        <v>73</v>
      </c>
      <c r="B98" s="8" t="s">
        <v>53</v>
      </c>
      <c r="C98" s="867">
        <v>9430000</v>
      </c>
      <c r="D98" s="11" t="s">
        <v>908</v>
      </c>
      <c r="E98" s="12" t="s">
        <v>847</v>
      </c>
      <c r="F98" s="8">
        <v>839</v>
      </c>
      <c r="G98" s="13" t="s">
        <v>848</v>
      </c>
      <c r="H98" s="509">
        <v>1</v>
      </c>
      <c r="I98" s="8">
        <v>94</v>
      </c>
      <c r="J98" s="8" t="s">
        <v>828</v>
      </c>
      <c r="K98" s="12">
        <v>699000</v>
      </c>
      <c r="L98" s="257" t="s">
        <v>867</v>
      </c>
      <c r="M98" s="257" t="s">
        <v>630</v>
      </c>
      <c r="N98" s="8" t="s">
        <v>56</v>
      </c>
      <c r="O98" s="8" t="s">
        <v>58</v>
      </c>
    </row>
    <row r="99" spans="1:15" s="157" customFormat="1" ht="25.5">
      <c r="A99" s="8">
        <v>74</v>
      </c>
      <c r="B99" s="8" t="s">
        <v>53</v>
      </c>
      <c r="C99" s="867">
        <v>8040020</v>
      </c>
      <c r="D99" s="11" t="s">
        <v>909</v>
      </c>
      <c r="E99" s="12" t="s">
        <v>122</v>
      </c>
      <c r="F99" s="8">
        <v>792</v>
      </c>
      <c r="G99" s="13" t="s">
        <v>51</v>
      </c>
      <c r="H99" s="509">
        <v>10</v>
      </c>
      <c r="I99" s="8">
        <v>94</v>
      </c>
      <c r="J99" s="8" t="s">
        <v>828</v>
      </c>
      <c r="K99" s="12">
        <v>73800</v>
      </c>
      <c r="L99" s="257" t="s">
        <v>867</v>
      </c>
      <c r="M99" s="257" t="s">
        <v>630</v>
      </c>
      <c r="N99" s="8" t="s">
        <v>833</v>
      </c>
      <c r="O99" s="8" t="s">
        <v>58</v>
      </c>
    </row>
    <row r="100" spans="1:15" s="157" customFormat="1">
      <c r="A100" s="519"/>
      <c r="B100" s="520"/>
      <c r="C100" s="865"/>
      <c r="D100" s="521"/>
      <c r="E100" s="522"/>
      <c r="F100" s="520"/>
      <c r="G100" s="523"/>
      <c r="H100" s="524"/>
      <c r="I100" s="520"/>
      <c r="J100" s="520" t="s">
        <v>910</v>
      </c>
      <c r="K100" s="823">
        <v>8738164.3800000008</v>
      </c>
      <c r="L100" s="525"/>
      <c r="M100" s="525"/>
      <c r="N100" s="520"/>
      <c r="O100" s="520"/>
    </row>
    <row r="101" spans="1:15" s="157" customFormat="1" ht="12.75" customHeight="1">
      <c r="A101" s="930" t="s">
        <v>34</v>
      </c>
      <c r="B101" s="931"/>
      <c r="C101" s="931"/>
      <c r="D101" s="931"/>
      <c r="E101" s="931"/>
      <c r="F101" s="931"/>
      <c r="G101" s="931"/>
      <c r="H101" s="931"/>
      <c r="I101" s="931"/>
      <c r="J101" s="931"/>
      <c r="K101" s="931"/>
      <c r="L101" s="931"/>
      <c r="M101" s="931"/>
      <c r="N101" s="931"/>
      <c r="O101" s="932"/>
    </row>
    <row r="102" spans="1:15" s="9" customFormat="1" ht="26.25" customHeight="1">
      <c r="A102" s="8">
        <v>75</v>
      </c>
      <c r="B102" s="8" t="s">
        <v>53</v>
      </c>
      <c r="C102" s="8">
        <v>2320831</v>
      </c>
      <c r="D102" s="8" t="s">
        <v>911</v>
      </c>
      <c r="E102" s="8" t="s">
        <v>827</v>
      </c>
      <c r="F102" s="8">
        <v>796</v>
      </c>
      <c r="G102" s="8" t="s">
        <v>37</v>
      </c>
      <c r="H102" s="8">
        <f>6+3</f>
        <v>9</v>
      </c>
      <c r="I102" s="8">
        <v>94</v>
      </c>
      <c r="J102" s="8" t="s">
        <v>828</v>
      </c>
      <c r="K102" s="517">
        <v>992.5421</v>
      </c>
      <c r="L102" s="257" t="s">
        <v>912</v>
      </c>
      <c r="M102" s="257" t="s">
        <v>913</v>
      </c>
      <c r="N102" s="8" t="s">
        <v>56</v>
      </c>
      <c r="O102" s="8" t="s">
        <v>58</v>
      </c>
    </row>
    <row r="103" spans="1:15" s="9" customFormat="1" ht="25.5" customHeight="1">
      <c r="A103" s="8">
        <v>76</v>
      </c>
      <c r="B103" s="8" t="s">
        <v>53</v>
      </c>
      <c r="C103" s="8">
        <v>2320341</v>
      </c>
      <c r="D103" s="8" t="s">
        <v>914</v>
      </c>
      <c r="E103" s="8" t="s">
        <v>827</v>
      </c>
      <c r="F103" s="8">
        <v>166</v>
      </c>
      <c r="G103" s="8" t="s">
        <v>45</v>
      </c>
      <c r="H103" s="8">
        <f>1175.2+1306</f>
        <v>2481.1999999999998</v>
      </c>
      <c r="I103" s="8">
        <v>94</v>
      </c>
      <c r="J103" s="8" t="s">
        <v>828</v>
      </c>
      <c r="K103" s="517">
        <f>93743.52+108218</f>
        <v>201961.52000000002</v>
      </c>
      <c r="L103" s="257" t="s">
        <v>912</v>
      </c>
      <c r="M103" s="257" t="s">
        <v>913</v>
      </c>
      <c r="N103" s="8" t="s">
        <v>56</v>
      </c>
      <c r="O103" s="8" t="s">
        <v>58</v>
      </c>
    </row>
    <row r="104" spans="1:15" s="9" customFormat="1" ht="37.5" customHeight="1">
      <c r="A104" s="8">
        <v>77</v>
      </c>
      <c r="B104" s="8" t="s">
        <v>53</v>
      </c>
      <c r="C104" s="8">
        <v>2320341</v>
      </c>
      <c r="D104" s="8" t="s">
        <v>915</v>
      </c>
      <c r="E104" s="8" t="s">
        <v>827</v>
      </c>
      <c r="F104" s="8">
        <v>166</v>
      </c>
      <c r="G104" s="8" t="s">
        <v>45</v>
      </c>
      <c r="H104" s="8">
        <v>855</v>
      </c>
      <c r="I104" s="8">
        <v>94</v>
      </c>
      <c r="J104" s="8" t="s">
        <v>828</v>
      </c>
      <c r="K104" s="517">
        <f>60878*1.065</f>
        <v>64835.07</v>
      </c>
      <c r="L104" s="257" t="s">
        <v>912</v>
      </c>
      <c r="M104" s="257" t="s">
        <v>913</v>
      </c>
      <c r="N104" s="8" t="s">
        <v>56</v>
      </c>
      <c r="O104" s="8" t="s">
        <v>58</v>
      </c>
    </row>
    <row r="105" spans="1:15" s="9" customFormat="1" ht="36" customHeight="1">
      <c r="A105" s="8">
        <v>78</v>
      </c>
      <c r="B105" s="8" t="s">
        <v>53</v>
      </c>
      <c r="C105" s="8">
        <v>2911180</v>
      </c>
      <c r="D105" s="8" t="s">
        <v>916</v>
      </c>
      <c r="E105" s="8" t="s">
        <v>827</v>
      </c>
      <c r="F105" s="8">
        <v>796</v>
      </c>
      <c r="G105" s="8" t="s">
        <v>37</v>
      </c>
      <c r="H105" s="8">
        <v>44</v>
      </c>
      <c r="I105" s="8">
        <v>94</v>
      </c>
      <c r="J105" s="8" t="s">
        <v>828</v>
      </c>
      <c r="K105" s="518">
        <v>22055</v>
      </c>
      <c r="L105" s="257" t="s">
        <v>912</v>
      </c>
      <c r="M105" s="257" t="s">
        <v>913</v>
      </c>
      <c r="N105" s="8" t="s">
        <v>56</v>
      </c>
      <c r="O105" s="8" t="s">
        <v>58</v>
      </c>
    </row>
    <row r="106" spans="1:15" s="9" customFormat="1" ht="13.5" customHeight="1">
      <c r="A106" s="8">
        <v>79</v>
      </c>
      <c r="B106" s="8" t="s">
        <v>53</v>
      </c>
      <c r="C106" s="8">
        <v>2893010</v>
      </c>
      <c r="D106" s="8" t="s">
        <v>917</v>
      </c>
      <c r="E106" s="8" t="s">
        <v>827</v>
      </c>
      <c r="F106" s="8">
        <v>796</v>
      </c>
      <c r="G106" s="8" t="s">
        <v>37</v>
      </c>
      <c r="H106" s="8">
        <f>14+2+10</f>
        <v>26</v>
      </c>
      <c r="I106" s="8">
        <v>94</v>
      </c>
      <c r="J106" s="8" t="s">
        <v>828</v>
      </c>
      <c r="K106" s="518">
        <f>420+302+760</f>
        <v>1482</v>
      </c>
      <c r="L106" s="257" t="s">
        <v>912</v>
      </c>
      <c r="M106" s="257" t="s">
        <v>913</v>
      </c>
      <c r="N106" s="8" t="s">
        <v>833</v>
      </c>
      <c r="O106" s="8" t="s">
        <v>58</v>
      </c>
    </row>
    <row r="107" spans="1:15" s="9" customFormat="1" ht="28.5" customHeight="1">
      <c r="A107" s="8">
        <v>80</v>
      </c>
      <c r="B107" s="8" t="s">
        <v>53</v>
      </c>
      <c r="C107" s="8">
        <v>2930429</v>
      </c>
      <c r="D107" s="8" t="s">
        <v>918</v>
      </c>
      <c r="E107" s="8" t="s">
        <v>827</v>
      </c>
      <c r="F107" s="8">
        <v>796</v>
      </c>
      <c r="G107" s="8" t="s">
        <v>37</v>
      </c>
      <c r="H107" s="8">
        <v>227</v>
      </c>
      <c r="I107" s="8">
        <v>94</v>
      </c>
      <c r="J107" s="8" t="s">
        <v>828</v>
      </c>
      <c r="K107" s="8">
        <v>7335.7</v>
      </c>
      <c r="L107" s="257" t="s">
        <v>912</v>
      </c>
      <c r="M107" s="257" t="s">
        <v>913</v>
      </c>
      <c r="N107" s="8" t="s">
        <v>833</v>
      </c>
      <c r="O107" s="8" t="s">
        <v>58</v>
      </c>
    </row>
    <row r="108" spans="1:15" s="9" customFormat="1" ht="15.75" customHeight="1">
      <c r="A108" s="8">
        <v>81</v>
      </c>
      <c r="B108" s="8" t="s">
        <v>53</v>
      </c>
      <c r="C108" s="8">
        <v>3133030</v>
      </c>
      <c r="D108" s="8" t="s">
        <v>919</v>
      </c>
      <c r="E108" s="8" t="s">
        <v>827</v>
      </c>
      <c r="F108" s="8">
        <v>796</v>
      </c>
      <c r="G108" s="8" t="s">
        <v>37</v>
      </c>
      <c r="H108" s="8">
        <v>24</v>
      </c>
      <c r="I108" s="8">
        <v>94</v>
      </c>
      <c r="J108" s="8" t="s">
        <v>828</v>
      </c>
      <c r="K108" s="8">
        <v>29668</v>
      </c>
      <c r="L108" s="257" t="s">
        <v>912</v>
      </c>
      <c r="M108" s="257" t="s">
        <v>913</v>
      </c>
      <c r="N108" s="8" t="s">
        <v>833</v>
      </c>
      <c r="O108" s="8" t="s">
        <v>58</v>
      </c>
    </row>
    <row r="109" spans="1:15" s="9" customFormat="1" ht="13.5" customHeight="1">
      <c r="A109" s="8">
        <v>82</v>
      </c>
      <c r="B109" s="8" t="s">
        <v>53</v>
      </c>
      <c r="C109" s="8">
        <v>3130000</v>
      </c>
      <c r="D109" s="8" t="s">
        <v>920</v>
      </c>
      <c r="E109" s="8" t="s">
        <v>827</v>
      </c>
      <c r="F109" s="257" t="s">
        <v>54</v>
      </c>
      <c r="G109" s="8" t="s">
        <v>836</v>
      </c>
      <c r="H109" s="8">
        <v>40</v>
      </c>
      <c r="I109" s="8">
        <v>94</v>
      </c>
      <c r="J109" s="8" t="s">
        <v>828</v>
      </c>
      <c r="K109" s="518">
        <v>339</v>
      </c>
      <c r="L109" s="257" t="s">
        <v>912</v>
      </c>
      <c r="M109" s="257" t="s">
        <v>913</v>
      </c>
      <c r="N109" s="8" t="s">
        <v>833</v>
      </c>
      <c r="O109" s="8" t="s">
        <v>58</v>
      </c>
    </row>
    <row r="110" spans="1:15" s="9" customFormat="1" ht="13.5" customHeight="1">
      <c r="A110" s="8">
        <v>83</v>
      </c>
      <c r="B110" s="8" t="s">
        <v>53</v>
      </c>
      <c r="C110" s="8">
        <v>2714000</v>
      </c>
      <c r="D110" s="8" t="s">
        <v>921</v>
      </c>
      <c r="E110" s="8" t="s">
        <v>827</v>
      </c>
      <c r="F110" s="8">
        <v>796</v>
      </c>
      <c r="G110" s="8" t="s">
        <v>37</v>
      </c>
      <c r="H110" s="8">
        <v>104</v>
      </c>
      <c r="I110" s="8">
        <v>94</v>
      </c>
      <c r="J110" s="8" t="s">
        <v>828</v>
      </c>
      <c r="K110" s="518">
        <v>4372.72</v>
      </c>
      <c r="L110" s="257" t="s">
        <v>912</v>
      </c>
      <c r="M110" s="257" t="s">
        <v>913</v>
      </c>
      <c r="N110" s="8" t="s">
        <v>833</v>
      </c>
      <c r="O110" s="8" t="s">
        <v>58</v>
      </c>
    </row>
    <row r="111" spans="1:15" s="9" customFormat="1" ht="15.75" customHeight="1">
      <c r="A111" s="8">
        <v>84</v>
      </c>
      <c r="B111" s="8" t="s">
        <v>53</v>
      </c>
      <c r="C111" s="8">
        <v>1725530</v>
      </c>
      <c r="D111" s="8" t="s">
        <v>922</v>
      </c>
      <c r="E111" s="8" t="s">
        <v>827</v>
      </c>
      <c r="F111" s="8">
        <v>166</v>
      </c>
      <c r="G111" s="8" t="s">
        <v>45</v>
      </c>
      <c r="H111" s="8">
        <v>353.85</v>
      </c>
      <c r="I111" s="8">
        <v>94</v>
      </c>
      <c r="J111" s="8" t="s">
        <v>828</v>
      </c>
      <c r="K111" s="518">
        <v>15102.83</v>
      </c>
      <c r="L111" s="257" t="s">
        <v>912</v>
      </c>
      <c r="M111" s="257" t="s">
        <v>913</v>
      </c>
      <c r="N111" s="8" t="s">
        <v>833</v>
      </c>
      <c r="O111" s="8" t="s">
        <v>58</v>
      </c>
    </row>
    <row r="112" spans="1:15" s="9" customFormat="1" ht="37.5" customHeight="1">
      <c r="A112" s="8">
        <v>85</v>
      </c>
      <c r="B112" s="8" t="s">
        <v>53</v>
      </c>
      <c r="C112" s="8">
        <v>4590000</v>
      </c>
      <c r="D112" s="8" t="s">
        <v>923</v>
      </c>
      <c r="E112" s="8" t="s">
        <v>827</v>
      </c>
      <c r="F112" s="8">
        <v>166</v>
      </c>
      <c r="G112" s="8" t="s">
        <v>45</v>
      </c>
      <c r="H112" s="8">
        <v>261.85000000000002</v>
      </c>
      <c r="I112" s="8">
        <v>94</v>
      </c>
      <c r="J112" s="8" t="s">
        <v>828</v>
      </c>
      <c r="K112" s="518">
        <v>16541.7</v>
      </c>
      <c r="L112" s="257" t="s">
        <v>912</v>
      </c>
      <c r="M112" s="257" t="s">
        <v>913</v>
      </c>
      <c r="N112" s="8" t="s">
        <v>833</v>
      </c>
      <c r="O112" s="8" t="s">
        <v>58</v>
      </c>
    </row>
    <row r="113" spans="1:15" s="9" customFormat="1" ht="13.5" customHeight="1">
      <c r="A113" s="8">
        <v>86</v>
      </c>
      <c r="B113" s="8" t="s">
        <v>53</v>
      </c>
      <c r="C113" s="8">
        <v>2429119</v>
      </c>
      <c r="D113" s="8" t="s">
        <v>924</v>
      </c>
      <c r="E113" s="8" t="s">
        <v>827</v>
      </c>
      <c r="F113" s="8">
        <v>166</v>
      </c>
      <c r="G113" s="8" t="s">
        <v>45</v>
      </c>
      <c r="H113" s="8">
        <f>108.55+255</f>
        <v>363.55</v>
      </c>
      <c r="I113" s="8">
        <v>94</v>
      </c>
      <c r="J113" s="8" t="s">
        <v>828</v>
      </c>
      <c r="K113" s="518">
        <f>7172.8+15330</f>
        <v>22502.799999999999</v>
      </c>
      <c r="L113" s="257" t="s">
        <v>912</v>
      </c>
      <c r="M113" s="257" t="s">
        <v>913</v>
      </c>
      <c r="N113" s="8" t="s">
        <v>833</v>
      </c>
      <c r="O113" s="8" t="s">
        <v>58</v>
      </c>
    </row>
    <row r="114" spans="1:15" s="9" customFormat="1" ht="13.5" customHeight="1">
      <c r="A114" s="8">
        <v>87</v>
      </c>
      <c r="B114" s="8" t="s">
        <v>53</v>
      </c>
      <c r="C114" s="8">
        <v>3150000</v>
      </c>
      <c r="D114" s="8" t="s">
        <v>925</v>
      </c>
      <c r="E114" s="8" t="s">
        <v>827</v>
      </c>
      <c r="F114" s="8">
        <v>796</v>
      </c>
      <c r="G114" s="8" t="s">
        <v>37</v>
      </c>
      <c r="H114" s="8">
        <v>1919</v>
      </c>
      <c r="I114" s="8">
        <v>94</v>
      </c>
      <c r="J114" s="8" t="s">
        <v>828</v>
      </c>
      <c r="K114" s="8">
        <v>88415.4</v>
      </c>
      <c r="L114" s="257" t="s">
        <v>912</v>
      </c>
      <c r="M114" s="257" t="s">
        <v>913</v>
      </c>
      <c r="N114" s="8" t="s">
        <v>56</v>
      </c>
      <c r="O114" s="8" t="s">
        <v>58</v>
      </c>
    </row>
    <row r="115" spans="1:15" s="9" customFormat="1" ht="24.75" customHeight="1">
      <c r="A115" s="8">
        <v>88</v>
      </c>
      <c r="B115" s="8" t="s">
        <v>53</v>
      </c>
      <c r="C115" s="8">
        <v>3190330</v>
      </c>
      <c r="D115" s="8" t="s">
        <v>926</v>
      </c>
      <c r="E115" s="8" t="s">
        <v>827</v>
      </c>
      <c r="F115" s="8">
        <v>166</v>
      </c>
      <c r="G115" s="8" t="s">
        <v>45</v>
      </c>
      <c r="H115" s="8">
        <v>330</v>
      </c>
      <c r="I115" s="8">
        <v>94</v>
      </c>
      <c r="J115" s="8" t="s">
        <v>828</v>
      </c>
      <c r="K115" s="518">
        <v>44385</v>
      </c>
      <c r="L115" s="257" t="s">
        <v>867</v>
      </c>
      <c r="M115" s="257" t="s">
        <v>885</v>
      </c>
      <c r="N115" s="8" t="s">
        <v>833</v>
      </c>
      <c r="O115" s="8" t="s">
        <v>58</v>
      </c>
    </row>
    <row r="116" spans="1:15" s="9" customFormat="1" ht="30.75" customHeight="1">
      <c r="A116" s="8">
        <v>89</v>
      </c>
      <c r="B116" s="8" t="s">
        <v>53</v>
      </c>
      <c r="C116" s="8">
        <v>3190330</v>
      </c>
      <c r="D116" s="8" t="s">
        <v>926</v>
      </c>
      <c r="E116" s="8" t="s">
        <v>827</v>
      </c>
      <c r="F116" s="257" t="s">
        <v>54</v>
      </c>
      <c r="G116" s="8" t="s">
        <v>836</v>
      </c>
      <c r="H116" s="8">
        <v>10570</v>
      </c>
      <c r="I116" s="8">
        <v>94</v>
      </c>
      <c r="J116" s="8" t="s">
        <v>828</v>
      </c>
      <c r="K116" s="518">
        <v>42738.5</v>
      </c>
      <c r="L116" s="257" t="s">
        <v>829</v>
      </c>
      <c r="M116" s="257" t="s">
        <v>830</v>
      </c>
      <c r="N116" s="8" t="s">
        <v>833</v>
      </c>
      <c r="O116" s="8" t="s">
        <v>58</v>
      </c>
    </row>
    <row r="117" spans="1:15" s="9" customFormat="1" ht="13.5" customHeight="1">
      <c r="A117" s="8">
        <v>90</v>
      </c>
      <c r="B117" s="8" t="s">
        <v>53</v>
      </c>
      <c r="C117" s="8">
        <v>2109020</v>
      </c>
      <c r="D117" s="8" t="s">
        <v>927</v>
      </c>
      <c r="E117" s="8" t="s">
        <v>827</v>
      </c>
      <c r="F117" s="8">
        <v>796</v>
      </c>
      <c r="G117" s="8" t="s">
        <v>37</v>
      </c>
      <c r="H117" s="8">
        <f>260+1+208+32+13+2+25+1</f>
        <v>542</v>
      </c>
      <c r="I117" s="8">
        <v>94</v>
      </c>
      <c r="J117" s="8" t="s">
        <v>828</v>
      </c>
      <c r="K117" s="518">
        <f>1833+106+6010+516+413+254+1612+127</f>
        <v>10871</v>
      </c>
      <c r="L117" s="257" t="s">
        <v>912</v>
      </c>
      <c r="M117" s="257" t="s">
        <v>913</v>
      </c>
      <c r="N117" s="8" t="s">
        <v>833</v>
      </c>
      <c r="O117" s="8" t="s">
        <v>58</v>
      </c>
    </row>
    <row r="118" spans="1:15" s="157" customFormat="1" ht="25.5">
      <c r="A118" s="8">
        <v>91</v>
      </c>
      <c r="B118" s="8" t="s">
        <v>53</v>
      </c>
      <c r="C118" s="867">
        <v>5262650</v>
      </c>
      <c r="D118" s="11" t="s">
        <v>928</v>
      </c>
      <c r="E118" s="8" t="s">
        <v>827</v>
      </c>
      <c r="F118" s="8">
        <v>839</v>
      </c>
      <c r="G118" s="13" t="s">
        <v>848</v>
      </c>
      <c r="H118" s="509">
        <v>2</v>
      </c>
      <c r="I118" s="8">
        <v>94</v>
      </c>
      <c r="J118" s="8" t="s">
        <v>828</v>
      </c>
      <c r="K118" s="12">
        <v>4000</v>
      </c>
      <c r="L118" s="257" t="s">
        <v>832</v>
      </c>
      <c r="M118" s="257" t="s">
        <v>832</v>
      </c>
      <c r="N118" s="8" t="s">
        <v>56</v>
      </c>
      <c r="O118" s="8" t="s">
        <v>58</v>
      </c>
    </row>
    <row r="119" spans="1:15" s="157" customFormat="1" ht="25.5">
      <c r="A119" s="8">
        <v>92</v>
      </c>
      <c r="B119" s="8" t="s">
        <v>53</v>
      </c>
      <c r="C119" s="867">
        <v>8040020</v>
      </c>
      <c r="D119" s="11" t="s">
        <v>124</v>
      </c>
      <c r="E119" s="12" t="s">
        <v>122</v>
      </c>
      <c r="F119" s="8">
        <v>792</v>
      </c>
      <c r="G119" s="13" t="s">
        <v>51</v>
      </c>
      <c r="H119" s="509">
        <v>10</v>
      </c>
      <c r="I119" s="8">
        <v>94</v>
      </c>
      <c r="J119" s="8" t="s">
        <v>828</v>
      </c>
      <c r="K119" s="12">
        <v>0</v>
      </c>
      <c r="L119" s="257" t="s">
        <v>912</v>
      </c>
      <c r="M119" s="257" t="s">
        <v>630</v>
      </c>
      <c r="N119" s="8" t="s">
        <v>833</v>
      </c>
      <c r="O119" s="8" t="s">
        <v>58</v>
      </c>
    </row>
    <row r="120" spans="1:15" s="157" customFormat="1">
      <c r="A120" s="527"/>
      <c r="B120" s="527"/>
      <c r="C120" s="528"/>
      <c r="D120" s="529"/>
      <c r="E120" s="530"/>
      <c r="F120" s="527"/>
      <c r="G120" s="531"/>
      <c r="H120" s="532"/>
      <c r="I120" s="527"/>
      <c r="J120" s="527" t="s">
        <v>929</v>
      </c>
      <c r="K120" s="824">
        <v>577508.78</v>
      </c>
      <c r="L120" s="533"/>
      <c r="M120" s="533"/>
      <c r="N120" s="527"/>
      <c r="O120" s="527"/>
    </row>
    <row r="121" spans="1:15" s="157" customFormat="1">
      <c r="A121" s="527"/>
      <c r="B121" s="527"/>
      <c r="C121" s="528"/>
      <c r="D121" s="529"/>
      <c r="E121" s="530"/>
      <c r="F121" s="527"/>
      <c r="G121" s="531"/>
      <c r="H121" s="532"/>
      <c r="I121" s="527"/>
      <c r="J121" s="527" t="s">
        <v>930</v>
      </c>
      <c r="K121" s="824">
        <f>K120+K100+K71+K48</f>
        <v>23106760.789999999</v>
      </c>
      <c r="L121" s="533"/>
      <c r="M121" s="533"/>
      <c r="N121" s="527"/>
      <c r="O121" s="527"/>
    </row>
    <row r="123" spans="1:15">
      <c r="A123" s="937" t="s">
        <v>3</v>
      </c>
      <c r="B123" s="937"/>
    </row>
    <row r="124" spans="1:15" s="159" customFormat="1" ht="12.75" customHeight="1">
      <c r="A124" s="926" t="s">
        <v>138</v>
      </c>
      <c r="B124" s="926"/>
      <c r="C124" s="926"/>
      <c r="D124" s="497"/>
      <c r="E124" s="535"/>
      <c r="F124" s="927"/>
      <c r="G124" s="927"/>
      <c r="H124" s="535"/>
      <c r="I124" s="534"/>
      <c r="J124" s="928"/>
      <c r="K124" s="928"/>
      <c r="L124" s="535"/>
      <c r="M124" s="165"/>
      <c r="N124" s="165"/>
      <c r="O124" s="165"/>
    </row>
    <row r="125" spans="1:15" s="159" customFormat="1" ht="18" customHeight="1">
      <c r="A125" s="536"/>
      <c r="B125" s="925"/>
      <c r="C125" s="925"/>
      <c r="D125" s="538" t="s">
        <v>2</v>
      </c>
      <c r="E125" s="539"/>
      <c r="F125" s="924" t="s">
        <v>0</v>
      </c>
      <c r="G125" s="924"/>
      <c r="H125" s="539"/>
      <c r="I125" s="538" t="s">
        <v>1</v>
      </c>
      <c r="J125" s="1"/>
      <c r="K125" s="1"/>
      <c r="L125" s="539"/>
      <c r="M125" s="165"/>
      <c r="N125" s="165"/>
      <c r="O125" s="165"/>
    </row>
    <row r="126" spans="1:15" s="159" customFormat="1" ht="19.5" customHeight="1">
      <c r="A126" s="926" t="s">
        <v>931</v>
      </c>
      <c r="B126" s="926"/>
      <c r="C126" s="926"/>
      <c r="D126" s="497"/>
      <c r="E126" s="535"/>
      <c r="F126" s="927"/>
      <c r="G126" s="927"/>
      <c r="H126" s="535"/>
      <c r="I126" s="534"/>
      <c r="J126" s="928"/>
      <c r="K126" s="928"/>
      <c r="L126" s="535"/>
      <c r="M126" s="165"/>
      <c r="N126" s="165"/>
      <c r="O126" s="165"/>
    </row>
    <row r="127" spans="1:15" s="159" customFormat="1" ht="18" customHeight="1">
      <c r="A127" s="536"/>
      <c r="B127" s="925"/>
      <c r="C127" s="925"/>
      <c r="D127" s="538" t="s">
        <v>2</v>
      </c>
      <c r="E127" s="539"/>
      <c r="F127" s="924" t="s">
        <v>0</v>
      </c>
      <c r="G127" s="924"/>
      <c r="H127" s="539"/>
      <c r="I127" s="538" t="s">
        <v>1</v>
      </c>
      <c r="J127" s="1"/>
      <c r="K127" s="1"/>
      <c r="L127" s="539"/>
      <c r="M127" s="165"/>
      <c r="N127" s="165"/>
      <c r="O127" s="165"/>
    </row>
    <row r="128" spans="1:15" s="159" customFormat="1" ht="40.5" customHeight="1">
      <c r="A128" s="1100" t="s">
        <v>932</v>
      </c>
      <c r="B128" s="1100"/>
      <c r="C128" s="1100"/>
      <c r="D128" s="497"/>
      <c r="E128" s="535"/>
      <c r="F128" s="927"/>
      <c r="G128" s="927"/>
      <c r="H128" s="535"/>
      <c r="I128" s="534"/>
      <c r="J128" s="928"/>
      <c r="K128" s="928"/>
      <c r="L128" s="535"/>
      <c r="M128" s="165"/>
      <c r="N128" s="165"/>
      <c r="O128" s="165"/>
    </row>
    <row r="129" spans="1:15" s="159" customFormat="1" ht="18" customHeight="1">
      <c r="A129" s="536"/>
      <c r="B129" s="925"/>
      <c r="C129" s="925"/>
      <c r="D129" s="538" t="s">
        <v>2</v>
      </c>
      <c r="E129" s="539"/>
      <c r="F129" s="924" t="s">
        <v>0</v>
      </c>
      <c r="G129" s="924"/>
      <c r="H129" s="539"/>
      <c r="I129" s="538" t="s">
        <v>1</v>
      </c>
      <c r="J129" s="1"/>
      <c r="K129" s="1"/>
      <c r="L129" s="539"/>
      <c r="M129" s="165"/>
      <c r="N129" s="165"/>
      <c r="O129" s="165"/>
    </row>
    <row r="130" spans="1:15" s="159" customFormat="1" ht="18" customHeight="1">
      <c r="A130" s="540"/>
      <c r="B130" s="1"/>
      <c r="C130" s="1"/>
      <c r="D130" s="539"/>
      <c r="E130" s="539"/>
      <c r="F130" s="1"/>
      <c r="G130" s="1"/>
      <c r="H130" s="539"/>
      <c r="I130" s="539"/>
      <c r="J130" s="1"/>
      <c r="K130" s="1"/>
      <c r="L130" s="539"/>
      <c r="M130" s="165"/>
      <c r="N130" s="165"/>
      <c r="O130" s="165"/>
    </row>
    <row r="131" spans="1:15">
      <c r="L131" s="18"/>
    </row>
  </sheetData>
  <mergeCells count="58">
    <mergeCell ref="B130:C130"/>
    <mergeCell ref="F130:G130"/>
    <mergeCell ref="J130:K130"/>
    <mergeCell ref="A128:C128"/>
    <mergeCell ref="F128:G128"/>
    <mergeCell ref="J128:K128"/>
    <mergeCell ref="B129:C129"/>
    <mergeCell ref="F129:G129"/>
    <mergeCell ref="J129:K129"/>
    <mergeCell ref="A126:C126"/>
    <mergeCell ref="F126:G126"/>
    <mergeCell ref="J126:K126"/>
    <mergeCell ref="B127:C127"/>
    <mergeCell ref="F127:G127"/>
    <mergeCell ref="J127:K127"/>
    <mergeCell ref="A101:O101"/>
    <mergeCell ref="A123:B123"/>
    <mergeCell ref="A124:C124"/>
    <mergeCell ref="F124:G124"/>
    <mergeCell ref="J124:K124"/>
    <mergeCell ref="B125:C125"/>
    <mergeCell ref="F125:G125"/>
    <mergeCell ref="J125:K125"/>
    <mergeCell ref="I18:J18"/>
    <mergeCell ref="K18:K19"/>
    <mergeCell ref="L18:M18"/>
    <mergeCell ref="A21:O21"/>
    <mergeCell ref="A49:O49"/>
    <mergeCell ref="A72:O72"/>
    <mergeCell ref="A17:A19"/>
    <mergeCell ref="B17:B19"/>
    <mergeCell ref="C17:C19"/>
    <mergeCell ref="D17:M17"/>
    <mergeCell ref="N17:N19"/>
    <mergeCell ref="O17:O18"/>
    <mergeCell ref="D18:D19"/>
    <mergeCell ref="E18:E19"/>
    <mergeCell ref="F18:G18"/>
    <mergeCell ref="H18:H19"/>
    <mergeCell ref="A13:D13"/>
    <mergeCell ref="E13:O13"/>
    <mergeCell ref="A14:D14"/>
    <mergeCell ref="E14:O14"/>
    <mergeCell ref="A15:D15"/>
    <mergeCell ref="E15:O15"/>
    <mergeCell ref="A10:D10"/>
    <mergeCell ref="E10:O10"/>
    <mergeCell ref="A11:D11"/>
    <mergeCell ref="E11:O11"/>
    <mergeCell ref="A12:D12"/>
    <mergeCell ref="E12:O12"/>
    <mergeCell ref="A3:D3"/>
    <mergeCell ref="A4:C4"/>
    <mergeCell ref="E5:L5"/>
    <mergeCell ref="E6:L6"/>
    <mergeCell ref="E7:L7"/>
    <mergeCell ref="A9:D9"/>
    <mergeCell ref="E9:O9"/>
  </mergeCells>
  <hyperlinks>
    <hyperlink ref="E12" r:id="rId1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T252"/>
  <sheetViews>
    <sheetView topLeftCell="A93" zoomScale="70" zoomScaleNormal="70" workbookViewId="0">
      <selection activeCell="F235" sqref="F235"/>
    </sheetView>
  </sheetViews>
  <sheetFormatPr defaultRowHeight="12.75"/>
  <cols>
    <col min="1" max="1" width="4.5703125" style="513" customWidth="1"/>
    <col min="2" max="2" width="12.42578125" style="513" customWidth="1"/>
    <col min="3" max="3" width="9.7109375" style="513" customWidth="1"/>
    <col min="4" max="4" width="37.5703125" style="513" customWidth="1"/>
    <col min="5" max="5" width="15.7109375" style="513" customWidth="1"/>
    <col min="6" max="6" width="9.140625" style="513" customWidth="1"/>
    <col min="7" max="7" width="9.7109375" style="513" customWidth="1"/>
    <col min="8" max="8" width="13.85546875" style="513" customWidth="1"/>
    <col min="9" max="9" width="17.85546875" style="513" customWidth="1"/>
    <col min="10" max="10" width="18.7109375" style="513" customWidth="1"/>
    <col min="11" max="11" width="16.85546875" style="513" customWidth="1"/>
    <col min="12" max="12" width="20" style="513" customWidth="1"/>
    <col min="13" max="13" width="15.28515625" style="513" customWidth="1"/>
    <col min="14" max="14" width="8.7109375" style="513" customWidth="1"/>
    <col min="15" max="15" width="13.5703125" style="5" customWidth="1"/>
    <col min="16" max="176" width="9.140625" style="18"/>
    <col min="177" max="16384" width="9.140625" style="5"/>
  </cols>
  <sheetData>
    <row r="1" spans="1:25" ht="15.75">
      <c r="A1" s="499"/>
      <c r="B1" s="499"/>
      <c r="C1" s="499"/>
      <c r="D1" s="499"/>
      <c r="E1" s="499"/>
      <c r="F1" s="499"/>
      <c r="G1" s="499"/>
      <c r="H1" s="499"/>
      <c r="I1" s="499"/>
      <c r="J1" s="499"/>
      <c r="K1" s="500"/>
      <c r="L1" s="541"/>
      <c r="M1" s="541"/>
      <c r="N1" s="541"/>
      <c r="O1" s="15"/>
    </row>
    <row r="2" spans="1:25" ht="15.75">
      <c r="A2" s="499"/>
      <c r="B2" s="499"/>
      <c r="C2" s="499"/>
      <c r="D2" s="499"/>
      <c r="E2" s="499"/>
      <c r="F2" s="499"/>
      <c r="G2" s="499"/>
      <c r="H2" s="499"/>
      <c r="I2" s="499"/>
      <c r="J2" s="499"/>
      <c r="K2" s="500"/>
      <c r="L2" s="542"/>
      <c r="M2" s="542"/>
      <c r="N2" s="542"/>
      <c r="O2" s="4"/>
    </row>
    <row r="3" spans="1:25" ht="20.25">
      <c r="A3" s="1135"/>
      <c r="B3" s="1135"/>
      <c r="C3" s="1135"/>
      <c r="D3" s="1136"/>
      <c r="E3" s="499"/>
      <c r="F3" s="499"/>
      <c r="G3" s="499"/>
      <c r="H3" s="499"/>
      <c r="I3" s="499"/>
      <c r="J3" s="499"/>
      <c r="K3" s="500"/>
      <c r="L3" s="542"/>
      <c r="M3" s="542"/>
      <c r="N3" s="542"/>
      <c r="O3" s="4"/>
    </row>
    <row r="4" spans="1:25" ht="21.75" customHeight="1">
      <c r="A4" s="1137"/>
      <c r="B4" s="1137"/>
      <c r="C4" s="1137"/>
      <c r="D4" s="499"/>
      <c r="E4" s="499"/>
      <c r="F4" s="499"/>
      <c r="G4" s="499"/>
      <c r="H4" s="499"/>
      <c r="I4" s="499"/>
      <c r="J4" s="499"/>
      <c r="K4" s="500"/>
      <c r="L4" s="542"/>
      <c r="M4" s="542"/>
      <c r="N4" s="542"/>
      <c r="O4" s="4"/>
    </row>
    <row r="5" spans="1:25" ht="18" customHeight="1">
      <c r="A5" s="543"/>
      <c r="B5" s="543"/>
      <c r="C5" s="543"/>
      <c r="D5" s="499"/>
      <c r="E5" s="1138" t="s">
        <v>32</v>
      </c>
      <c r="F5" s="1138"/>
      <c r="G5" s="1138"/>
      <c r="H5" s="1138"/>
      <c r="I5" s="1138"/>
      <c r="J5" s="1138"/>
      <c r="K5" s="1138"/>
      <c r="L5" s="1138"/>
      <c r="M5" s="541"/>
      <c r="N5" s="541"/>
      <c r="O5" s="15"/>
    </row>
    <row r="6" spans="1:25" ht="15.75" customHeight="1">
      <c r="A6" s="499"/>
      <c r="B6" s="499"/>
      <c r="C6" s="499"/>
      <c r="D6" s="499"/>
      <c r="E6" s="1138" t="s">
        <v>33</v>
      </c>
      <c r="F6" s="1138"/>
      <c r="G6" s="1138"/>
      <c r="H6" s="1138"/>
      <c r="I6" s="1138"/>
      <c r="J6" s="1138"/>
      <c r="K6" s="1138"/>
      <c r="L6" s="1138"/>
      <c r="M6" s="541"/>
      <c r="N6" s="541"/>
      <c r="O6" s="15"/>
    </row>
    <row r="7" spans="1:25" ht="18" customHeight="1">
      <c r="A7" s="544"/>
      <c r="B7" s="544"/>
      <c r="C7" s="544"/>
      <c r="D7" s="544"/>
      <c r="E7" s="1138" t="s">
        <v>36</v>
      </c>
      <c r="F7" s="1138"/>
      <c r="G7" s="1138"/>
      <c r="H7" s="1138"/>
      <c r="I7" s="1138"/>
      <c r="J7" s="1138"/>
      <c r="K7" s="1138"/>
      <c r="L7" s="1138"/>
      <c r="M7" s="545"/>
      <c r="N7" s="545"/>
      <c r="O7" s="17"/>
    </row>
    <row r="8" spans="1:25" ht="12" customHeight="1">
      <c r="A8" s="546"/>
      <c r="B8" s="546"/>
      <c r="C8" s="546"/>
      <c r="D8" s="546"/>
      <c r="E8" s="546"/>
      <c r="F8" s="546"/>
      <c r="G8" s="501"/>
      <c r="H8" s="501"/>
      <c r="I8" s="501"/>
      <c r="J8" s="501"/>
      <c r="K8" s="501"/>
      <c r="L8" s="501"/>
      <c r="M8" s="547"/>
      <c r="N8" s="547"/>
      <c r="O8" s="6"/>
    </row>
    <row r="9" spans="1:25" ht="18" customHeight="1">
      <c r="A9" s="1128" t="s">
        <v>21</v>
      </c>
      <c r="B9" s="1129"/>
      <c r="C9" s="1129"/>
      <c r="D9" s="1129"/>
      <c r="E9" s="1139" t="s">
        <v>933</v>
      </c>
      <c r="F9" s="1140"/>
      <c r="G9" s="1140"/>
      <c r="H9" s="1140"/>
      <c r="I9" s="1140"/>
      <c r="J9" s="1140"/>
      <c r="K9" s="1140"/>
      <c r="L9" s="1140"/>
      <c r="M9" s="1140"/>
      <c r="N9" s="1140"/>
      <c r="O9" s="1140"/>
      <c r="P9" s="548"/>
      <c r="Q9" s="548"/>
      <c r="R9" s="548"/>
      <c r="S9" s="548"/>
      <c r="T9" s="548"/>
      <c r="U9" s="548"/>
      <c r="V9" s="548"/>
      <c r="W9" s="548"/>
      <c r="X9" s="548"/>
      <c r="Y9" s="548"/>
    </row>
    <row r="10" spans="1:25" ht="18" customHeight="1">
      <c r="A10" s="1128" t="s">
        <v>22</v>
      </c>
      <c r="B10" s="1129"/>
      <c r="C10" s="1129"/>
      <c r="D10" s="1129"/>
      <c r="E10" s="1130" t="s">
        <v>934</v>
      </c>
      <c r="F10" s="1131"/>
      <c r="G10" s="1131"/>
      <c r="H10" s="1131"/>
      <c r="I10" s="1131"/>
      <c r="J10" s="1131"/>
      <c r="K10" s="1131"/>
      <c r="L10" s="1131"/>
      <c r="M10" s="1131"/>
      <c r="N10" s="1131"/>
      <c r="O10" s="1131"/>
      <c r="P10" s="549"/>
      <c r="Q10" s="549"/>
      <c r="R10" s="549"/>
      <c r="S10" s="549"/>
      <c r="T10" s="549"/>
      <c r="U10" s="549"/>
      <c r="V10" s="549"/>
      <c r="W10" s="549"/>
      <c r="X10" s="549"/>
      <c r="Y10" s="549"/>
    </row>
    <row r="11" spans="1:25" ht="18" customHeight="1">
      <c r="A11" s="1128" t="s">
        <v>23</v>
      </c>
      <c r="B11" s="1129"/>
      <c r="C11" s="1129"/>
      <c r="D11" s="1129"/>
      <c r="E11" s="1130" t="s">
        <v>935</v>
      </c>
      <c r="F11" s="1131"/>
      <c r="G11" s="1131"/>
      <c r="H11" s="1131"/>
      <c r="I11" s="1131"/>
      <c r="J11" s="1131"/>
      <c r="K11" s="1131"/>
      <c r="L11" s="1131"/>
      <c r="M11" s="1131"/>
      <c r="N11" s="1131"/>
      <c r="O11" s="1131"/>
      <c r="P11" s="548"/>
      <c r="Q11" s="548"/>
      <c r="R11" s="548"/>
      <c r="S11" s="548"/>
      <c r="T11" s="548"/>
      <c r="U11" s="548"/>
      <c r="V11" s="548"/>
      <c r="W11" s="548"/>
      <c r="X11" s="548"/>
      <c r="Y11" s="548"/>
    </row>
    <row r="12" spans="1:25" ht="18" customHeight="1">
      <c r="A12" s="1128" t="s">
        <v>24</v>
      </c>
      <c r="B12" s="1129"/>
      <c r="C12" s="1129"/>
      <c r="D12" s="1129"/>
      <c r="E12" s="1133" t="s">
        <v>936</v>
      </c>
      <c r="F12" s="1134"/>
      <c r="G12" s="1134"/>
      <c r="H12" s="1134"/>
      <c r="I12" s="1134"/>
      <c r="J12" s="1134"/>
      <c r="K12" s="1134"/>
      <c r="L12" s="1134"/>
      <c r="M12" s="1134"/>
      <c r="N12" s="1134"/>
      <c r="O12" s="1134"/>
      <c r="P12" s="548"/>
      <c r="Q12" s="548"/>
      <c r="R12" s="548"/>
      <c r="S12" s="548"/>
      <c r="T12" s="548"/>
      <c r="U12" s="548"/>
      <c r="V12" s="548"/>
      <c r="W12" s="548"/>
      <c r="X12" s="548"/>
      <c r="Y12" s="548"/>
    </row>
    <row r="13" spans="1:25" ht="18" customHeight="1">
      <c r="A13" s="1128" t="s">
        <v>25</v>
      </c>
      <c r="B13" s="1129"/>
      <c r="C13" s="1129"/>
      <c r="D13" s="1129"/>
      <c r="E13" s="1130">
        <v>7714734225</v>
      </c>
      <c r="F13" s="1131"/>
      <c r="G13" s="1131"/>
      <c r="H13" s="1131"/>
      <c r="I13" s="1131"/>
      <c r="J13" s="1131"/>
      <c r="K13" s="1131"/>
      <c r="L13" s="1131"/>
      <c r="M13" s="1131"/>
      <c r="N13" s="1131"/>
      <c r="O13" s="1131"/>
      <c r="P13" s="548"/>
      <c r="Q13" s="548"/>
      <c r="R13" s="548"/>
      <c r="S13" s="548"/>
      <c r="T13" s="548"/>
      <c r="U13" s="548"/>
      <c r="V13" s="548"/>
      <c r="W13" s="548"/>
      <c r="X13" s="548"/>
      <c r="Y13" s="548"/>
    </row>
    <row r="14" spans="1:25" ht="18" customHeight="1">
      <c r="A14" s="1128" t="s">
        <v>26</v>
      </c>
      <c r="B14" s="1129"/>
      <c r="C14" s="1129"/>
      <c r="D14" s="1129"/>
      <c r="E14" s="1130">
        <v>745045002</v>
      </c>
      <c r="F14" s="1131"/>
      <c r="G14" s="1131"/>
      <c r="H14" s="1131"/>
      <c r="I14" s="1131"/>
      <c r="J14" s="1131"/>
      <c r="K14" s="1131"/>
      <c r="L14" s="1131"/>
      <c r="M14" s="1131"/>
      <c r="N14" s="1131"/>
      <c r="O14" s="1131"/>
      <c r="P14" s="548"/>
      <c r="Q14" s="548"/>
      <c r="R14" s="548"/>
      <c r="S14" s="548"/>
      <c r="T14" s="548"/>
      <c r="U14" s="548"/>
      <c r="V14" s="548"/>
      <c r="W14" s="548"/>
      <c r="X14" s="548"/>
      <c r="Y14" s="548"/>
    </row>
    <row r="15" spans="1:25" ht="18" customHeight="1">
      <c r="A15" s="1132" t="s">
        <v>27</v>
      </c>
      <c r="B15" s="1132"/>
      <c r="C15" s="1132"/>
      <c r="D15" s="1132"/>
      <c r="E15" s="1130">
        <v>75401000000</v>
      </c>
      <c r="F15" s="1131"/>
      <c r="G15" s="1131"/>
      <c r="H15" s="1131"/>
      <c r="I15" s="1131"/>
      <c r="J15" s="1131"/>
      <c r="K15" s="1131"/>
      <c r="L15" s="1131"/>
      <c r="M15" s="1131"/>
      <c r="N15" s="1131"/>
      <c r="O15" s="1131"/>
      <c r="P15" s="132"/>
      <c r="Q15" s="132"/>
      <c r="R15" s="132"/>
      <c r="S15" s="132"/>
      <c r="T15" s="132"/>
      <c r="U15" s="132"/>
      <c r="V15" s="132"/>
      <c r="W15" s="132"/>
      <c r="X15" s="132"/>
      <c r="Y15" s="132"/>
    </row>
    <row r="16" spans="1:25" ht="18" customHeight="1">
      <c r="A16" s="550"/>
      <c r="B16" s="550"/>
      <c r="C16" s="550"/>
      <c r="D16" s="550"/>
      <c r="E16" s="546"/>
      <c r="F16" s="551"/>
      <c r="G16" s="551"/>
      <c r="H16" s="551"/>
      <c r="I16" s="551"/>
      <c r="J16" s="551"/>
      <c r="K16" s="551"/>
      <c r="L16" s="551"/>
      <c r="M16" s="551"/>
      <c r="N16" s="551"/>
      <c r="O16" s="134"/>
    </row>
    <row r="17" spans="1:176" ht="12.75" customHeight="1">
      <c r="A17" s="1121" t="s">
        <v>4</v>
      </c>
      <c r="B17" s="1121" t="s">
        <v>5</v>
      </c>
      <c r="C17" s="1121" t="s">
        <v>6</v>
      </c>
      <c r="D17" s="1125" t="s">
        <v>28</v>
      </c>
      <c r="E17" s="1126"/>
      <c r="F17" s="1126"/>
      <c r="G17" s="1126"/>
      <c r="H17" s="1126"/>
      <c r="I17" s="1126"/>
      <c r="J17" s="1126"/>
      <c r="K17" s="1126"/>
      <c r="L17" s="1126"/>
      <c r="M17" s="1127"/>
      <c r="N17" s="1121" t="s">
        <v>19</v>
      </c>
      <c r="O17" s="946" t="s">
        <v>20</v>
      </c>
    </row>
    <row r="18" spans="1:176" s="7" customFormat="1" ht="42" customHeight="1">
      <c r="A18" s="1123"/>
      <c r="B18" s="1123"/>
      <c r="C18" s="1123"/>
      <c r="D18" s="1115" t="s">
        <v>7</v>
      </c>
      <c r="E18" s="1117" t="s">
        <v>8</v>
      </c>
      <c r="F18" s="1119" t="s">
        <v>9</v>
      </c>
      <c r="G18" s="1120"/>
      <c r="H18" s="1117" t="s">
        <v>12</v>
      </c>
      <c r="I18" s="1119" t="s">
        <v>13</v>
      </c>
      <c r="J18" s="1120"/>
      <c r="K18" s="1121" t="s">
        <v>30</v>
      </c>
      <c r="L18" s="1119" t="s">
        <v>16</v>
      </c>
      <c r="M18" s="1120"/>
      <c r="N18" s="1123"/>
      <c r="O18" s="955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  <c r="BF18" s="250"/>
      <c r="BG18" s="250"/>
      <c r="BH18" s="250"/>
      <c r="BI18" s="250"/>
      <c r="BJ18" s="250"/>
      <c r="BK18" s="250"/>
      <c r="BL18" s="250"/>
      <c r="BM18" s="250"/>
      <c r="BN18" s="250"/>
      <c r="BO18" s="250"/>
      <c r="BP18" s="250"/>
      <c r="BQ18" s="250"/>
      <c r="BR18" s="250"/>
      <c r="BS18" s="250"/>
      <c r="BT18" s="250"/>
      <c r="BU18" s="250"/>
      <c r="BV18" s="250"/>
      <c r="BW18" s="250"/>
      <c r="BX18" s="250"/>
      <c r="BY18" s="250"/>
      <c r="BZ18" s="250"/>
      <c r="CA18" s="250"/>
      <c r="CB18" s="250"/>
      <c r="CC18" s="250"/>
      <c r="CD18" s="250"/>
      <c r="CE18" s="250"/>
      <c r="CF18" s="250"/>
      <c r="CG18" s="250"/>
      <c r="CH18" s="250"/>
      <c r="CI18" s="250"/>
      <c r="CJ18" s="250"/>
      <c r="CK18" s="250"/>
      <c r="CL18" s="250"/>
      <c r="CM18" s="250"/>
      <c r="CN18" s="250"/>
      <c r="CO18" s="250"/>
      <c r="CP18" s="250"/>
      <c r="CQ18" s="250"/>
      <c r="CR18" s="250"/>
      <c r="CS18" s="250"/>
      <c r="CT18" s="250"/>
      <c r="CU18" s="250"/>
      <c r="CV18" s="250"/>
      <c r="CW18" s="250"/>
      <c r="CX18" s="250"/>
      <c r="CY18" s="250"/>
      <c r="CZ18" s="250"/>
      <c r="DA18" s="250"/>
      <c r="DB18" s="250"/>
      <c r="DC18" s="250"/>
      <c r="DD18" s="250"/>
      <c r="DE18" s="250"/>
      <c r="DF18" s="250"/>
      <c r="DG18" s="250"/>
      <c r="DH18" s="250"/>
      <c r="DI18" s="250"/>
      <c r="DJ18" s="250"/>
      <c r="DK18" s="250"/>
      <c r="DL18" s="250"/>
      <c r="DM18" s="250"/>
      <c r="DN18" s="250"/>
      <c r="DO18" s="250"/>
      <c r="DP18" s="250"/>
      <c r="DQ18" s="250"/>
      <c r="DR18" s="250"/>
      <c r="DS18" s="250"/>
      <c r="DT18" s="250"/>
      <c r="DU18" s="250"/>
      <c r="DV18" s="250"/>
      <c r="DW18" s="250"/>
      <c r="DX18" s="250"/>
      <c r="DY18" s="250"/>
      <c r="DZ18" s="250"/>
      <c r="EA18" s="250"/>
      <c r="EB18" s="250"/>
      <c r="EC18" s="250"/>
      <c r="ED18" s="250"/>
      <c r="EE18" s="250"/>
      <c r="EF18" s="250"/>
      <c r="EG18" s="250"/>
      <c r="EH18" s="250"/>
      <c r="EI18" s="250"/>
      <c r="EJ18" s="250"/>
      <c r="EK18" s="250"/>
      <c r="EL18" s="250"/>
      <c r="EM18" s="250"/>
      <c r="EN18" s="250"/>
      <c r="EO18" s="250"/>
      <c r="EP18" s="250"/>
      <c r="EQ18" s="250"/>
      <c r="ER18" s="250"/>
      <c r="ES18" s="250"/>
      <c r="ET18" s="250"/>
      <c r="EU18" s="250"/>
      <c r="EV18" s="250"/>
      <c r="EW18" s="250"/>
      <c r="EX18" s="250"/>
      <c r="EY18" s="250"/>
      <c r="EZ18" s="250"/>
      <c r="FA18" s="250"/>
      <c r="FB18" s="250"/>
      <c r="FC18" s="250"/>
      <c r="FD18" s="250"/>
      <c r="FE18" s="250"/>
      <c r="FF18" s="250"/>
      <c r="FG18" s="250"/>
      <c r="FH18" s="250"/>
      <c r="FI18" s="250"/>
      <c r="FJ18" s="250"/>
      <c r="FK18" s="250"/>
      <c r="FL18" s="250"/>
      <c r="FM18" s="250"/>
      <c r="FN18" s="250"/>
      <c r="FO18" s="250"/>
      <c r="FP18" s="250"/>
      <c r="FQ18" s="250"/>
      <c r="FR18" s="250"/>
      <c r="FS18" s="250"/>
      <c r="FT18" s="250"/>
    </row>
    <row r="19" spans="1:176" s="7" customFormat="1" ht="93.75" customHeight="1">
      <c r="A19" s="1124"/>
      <c r="B19" s="1124"/>
      <c r="C19" s="1124"/>
      <c r="D19" s="1116"/>
      <c r="E19" s="1118"/>
      <c r="F19" s="103" t="s">
        <v>10</v>
      </c>
      <c r="G19" s="552" t="s">
        <v>11</v>
      </c>
      <c r="H19" s="1118"/>
      <c r="I19" s="8" t="s">
        <v>14</v>
      </c>
      <c r="J19" s="8" t="s">
        <v>15</v>
      </c>
      <c r="K19" s="1122"/>
      <c r="L19" s="8" t="s">
        <v>17</v>
      </c>
      <c r="M19" s="103" t="s">
        <v>18</v>
      </c>
      <c r="N19" s="1124"/>
      <c r="O19" s="138" t="s">
        <v>31</v>
      </c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0"/>
      <c r="BA19" s="250"/>
      <c r="BB19" s="250"/>
      <c r="BC19" s="250"/>
      <c r="BD19" s="250"/>
      <c r="BE19" s="250"/>
      <c r="BF19" s="250"/>
      <c r="BG19" s="250"/>
      <c r="BH19" s="250"/>
      <c r="BI19" s="250"/>
      <c r="BJ19" s="250"/>
      <c r="BK19" s="250"/>
      <c r="BL19" s="250"/>
      <c r="BM19" s="250"/>
      <c r="BN19" s="250"/>
      <c r="BO19" s="250"/>
      <c r="BP19" s="250"/>
      <c r="BQ19" s="250"/>
      <c r="BR19" s="250"/>
      <c r="BS19" s="250"/>
      <c r="BT19" s="250"/>
      <c r="BU19" s="250"/>
      <c r="BV19" s="250"/>
      <c r="BW19" s="250"/>
      <c r="BX19" s="250"/>
      <c r="BY19" s="250"/>
      <c r="BZ19" s="250"/>
      <c r="CA19" s="250"/>
      <c r="CB19" s="250"/>
      <c r="CC19" s="250"/>
      <c r="CD19" s="250"/>
      <c r="CE19" s="250"/>
      <c r="CF19" s="250"/>
      <c r="CG19" s="250"/>
      <c r="CH19" s="250"/>
      <c r="CI19" s="250"/>
      <c r="CJ19" s="250"/>
      <c r="CK19" s="250"/>
      <c r="CL19" s="250"/>
      <c r="CM19" s="250"/>
      <c r="CN19" s="250"/>
      <c r="CO19" s="250"/>
      <c r="CP19" s="250"/>
      <c r="CQ19" s="250"/>
      <c r="CR19" s="250"/>
      <c r="CS19" s="250"/>
      <c r="CT19" s="250"/>
      <c r="CU19" s="250"/>
      <c r="CV19" s="250"/>
      <c r="CW19" s="250"/>
      <c r="CX19" s="250"/>
      <c r="CY19" s="250"/>
      <c r="CZ19" s="250"/>
      <c r="DA19" s="250"/>
      <c r="DB19" s="250"/>
      <c r="DC19" s="250"/>
      <c r="DD19" s="250"/>
      <c r="DE19" s="250"/>
      <c r="DF19" s="250"/>
      <c r="DG19" s="250"/>
      <c r="DH19" s="250"/>
      <c r="DI19" s="250"/>
      <c r="DJ19" s="250"/>
      <c r="DK19" s="250"/>
      <c r="DL19" s="250"/>
      <c r="DM19" s="250"/>
      <c r="DN19" s="250"/>
      <c r="DO19" s="250"/>
      <c r="DP19" s="250"/>
      <c r="DQ19" s="250"/>
      <c r="DR19" s="250"/>
      <c r="DS19" s="250"/>
      <c r="DT19" s="250"/>
      <c r="DU19" s="250"/>
      <c r="DV19" s="250"/>
      <c r="DW19" s="250"/>
      <c r="DX19" s="250"/>
      <c r="DY19" s="250"/>
      <c r="DZ19" s="250"/>
      <c r="EA19" s="250"/>
      <c r="EB19" s="250"/>
      <c r="EC19" s="250"/>
      <c r="ED19" s="250"/>
      <c r="EE19" s="250"/>
      <c r="EF19" s="250"/>
      <c r="EG19" s="250"/>
      <c r="EH19" s="250"/>
      <c r="EI19" s="250"/>
      <c r="EJ19" s="250"/>
      <c r="EK19" s="250"/>
      <c r="EL19" s="250"/>
      <c r="EM19" s="250"/>
      <c r="EN19" s="250"/>
      <c r="EO19" s="250"/>
      <c r="EP19" s="250"/>
      <c r="EQ19" s="250"/>
      <c r="ER19" s="250"/>
      <c r="ES19" s="250"/>
      <c r="ET19" s="250"/>
      <c r="EU19" s="250"/>
      <c r="EV19" s="250"/>
      <c r="EW19" s="250"/>
      <c r="EX19" s="250"/>
      <c r="EY19" s="250"/>
      <c r="EZ19" s="250"/>
      <c r="FA19" s="250"/>
      <c r="FB19" s="250"/>
      <c r="FC19" s="250"/>
      <c r="FD19" s="250"/>
      <c r="FE19" s="250"/>
      <c r="FF19" s="250"/>
      <c r="FG19" s="250"/>
      <c r="FH19" s="250"/>
      <c r="FI19" s="250"/>
      <c r="FJ19" s="250"/>
      <c r="FK19" s="250"/>
      <c r="FL19" s="250"/>
      <c r="FM19" s="250"/>
      <c r="FN19" s="250"/>
      <c r="FO19" s="250"/>
      <c r="FP19" s="250"/>
      <c r="FQ19" s="250"/>
      <c r="FR19" s="250"/>
      <c r="FS19" s="250"/>
      <c r="FT19" s="250"/>
    </row>
    <row r="20" spans="1:176" s="9" customFormat="1" ht="13.5" customHeight="1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  <c r="L20" s="8">
        <v>12</v>
      </c>
      <c r="M20" s="8">
        <v>13</v>
      </c>
      <c r="N20" s="8">
        <v>14</v>
      </c>
      <c r="O20" s="8">
        <v>15</v>
      </c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258"/>
      <c r="BA20" s="258"/>
      <c r="BB20" s="258"/>
      <c r="BC20" s="258"/>
      <c r="BD20" s="258"/>
      <c r="BE20" s="258"/>
      <c r="BF20" s="258"/>
      <c r="BG20" s="258"/>
      <c r="BH20" s="258"/>
      <c r="BI20" s="258"/>
      <c r="BJ20" s="258"/>
      <c r="BK20" s="258"/>
      <c r="BL20" s="258"/>
      <c r="BM20" s="258"/>
      <c r="BN20" s="258"/>
      <c r="BO20" s="258"/>
      <c r="BP20" s="258"/>
      <c r="BQ20" s="258"/>
      <c r="BR20" s="258"/>
      <c r="BS20" s="258"/>
      <c r="BT20" s="258"/>
      <c r="BU20" s="258"/>
      <c r="BV20" s="258"/>
      <c r="BW20" s="258"/>
      <c r="BX20" s="258"/>
      <c r="BY20" s="258"/>
      <c r="BZ20" s="258"/>
      <c r="CA20" s="258"/>
      <c r="CB20" s="258"/>
      <c r="CC20" s="258"/>
      <c r="CD20" s="258"/>
      <c r="CE20" s="258"/>
      <c r="CF20" s="258"/>
      <c r="CG20" s="258"/>
      <c r="CH20" s="258"/>
      <c r="CI20" s="258"/>
      <c r="CJ20" s="258"/>
      <c r="CK20" s="258"/>
      <c r="CL20" s="258"/>
      <c r="CM20" s="258"/>
      <c r="CN20" s="258"/>
      <c r="CO20" s="258"/>
      <c r="CP20" s="258"/>
      <c r="CQ20" s="258"/>
      <c r="CR20" s="258"/>
      <c r="CS20" s="258"/>
      <c r="CT20" s="258"/>
      <c r="CU20" s="258"/>
      <c r="CV20" s="258"/>
      <c r="CW20" s="258"/>
      <c r="CX20" s="258"/>
      <c r="CY20" s="258"/>
      <c r="CZ20" s="258"/>
      <c r="DA20" s="258"/>
      <c r="DB20" s="258"/>
      <c r="DC20" s="258"/>
      <c r="DD20" s="258"/>
      <c r="DE20" s="258"/>
      <c r="DF20" s="258"/>
      <c r="DG20" s="258"/>
      <c r="DH20" s="258"/>
      <c r="DI20" s="258"/>
      <c r="DJ20" s="258"/>
      <c r="DK20" s="258"/>
      <c r="DL20" s="258"/>
      <c r="DM20" s="258"/>
      <c r="DN20" s="258"/>
      <c r="DO20" s="258"/>
      <c r="DP20" s="258"/>
      <c r="DQ20" s="258"/>
      <c r="DR20" s="258"/>
      <c r="DS20" s="258"/>
      <c r="DT20" s="258"/>
      <c r="DU20" s="258"/>
      <c r="DV20" s="258"/>
      <c r="DW20" s="258"/>
      <c r="DX20" s="258"/>
      <c r="DY20" s="258"/>
      <c r="DZ20" s="258"/>
      <c r="EA20" s="258"/>
      <c r="EB20" s="258"/>
      <c r="EC20" s="258"/>
      <c r="ED20" s="258"/>
      <c r="EE20" s="258"/>
      <c r="EF20" s="258"/>
      <c r="EG20" s="258"/>
      <c r="EH20" s="258"/>
      <c r="EI20" s="258"/>
      <c r="EJ20" s="258"/>
      <c r="EK20" s="258"/>
      <c r="EL20" s="258"/>
      <c r="EM20" s="258"/>
      <c r="EN20" s="258"/>
      <c r="EO20" s="258"/>
      <c r="EP20" s="258"/>
      <c r="EQ20" s="258"/>
      <c r="ER20" s="258"/>
      <c r="ES20" s="258"/>
      <c r="ET20" s="258"/>
      <c r="EU20" s="258"/>
      <c r="EV20" s="258"/>
      <c r="EW20" s="258"/>
      <c r="EX20" s="258"/>
      <c r="EY20" s="258"/>
      <c r="EZ20" s="258"/>
      <c r="FA20" s="258"/>
      <c r="FB20" s="258"/>
      <c r="FC20" s="258"/>
      <c r="FD20" s="258"/>
      <c r="FE20" s="258"/>
      <c r="FF20" s="258"/>
      <c r="FG20" s="258"/>
      <c r="FH20" s="258"/>
      <c r="FI20" s="258"/>
      <c r="FJ20" s="258"/>
      <c r="FK20" s="258"/>
      <c r="FL20" s="258"/>
      <c r="FM20" s="258"/>
      <c r="FN20" s="258"/>
      <c r="FO20" s="258"/>
      <c r="FP20" s="258"/>
      <c r="FQ20" s="258"/>
      <c r="FR20" s="258"/>
      <c r="FS20" s="258"/>
      <c r="FT20" s="258"/>
    </row>
    <row r="21" spans="1:176" s="9" customFormat="1">
      <c r="A21" s="930" t="s">
        <v>156</v>
      </c>
      <c r="B21" s="931"/>
      <c r="C21" s="931"/>
      <c r="D21" s="931"/>
      <c r="E21" s="931"/>
      <c r="F21" s="931"/>
      <c r="G21" s="931"/>
      <c r="H21" s="931"/>
      <c r="I21" s="931"/>
      <c r="J21" s="931"/>
      <c r="K21" s="931"/>
      <c r="L21" s="931"/>
      <c r="M21" s="931"/>
      <c r="N21" s="931"/>
      <c r="O21" s="932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8"/>
      <c r="BA21" s="258"/>
      <c r="BB21" s="258"/>
      <c r="BC21" s="258"/>
      <c r="BD21" s="258"/>
      <c r="BE21" s="258"/>
      <c r="BF21" s="258"/>
      <c r="BG21" s="258"/>
      <c r="BH21" s="258"/>
      <c r="BI21" s="258"/>
      <c r="BJ21" s="258"/>
      <c r="BK21" s="258"/>
      <c r="BL21" s="258"/>
      <c r="BM21" s="258"/>
      <c r="BN21" s="258"/>
      <c r="BO21" s="258"/>
      <c r="BP21" s="258"/>
      <c r="BQ21" s="258"/>
      <c r="BR21" s="258"/>
      <c r="BS21" s="258"/>
      <c r="BT21" s="258"/>
      <c r="BU21" s="258"/>
      <c r="BV21" s="258"/>
      <c r="BW21" s="258"/>
      <c r="BX21" s="258"/>
      <c r="BY21" s="258"/>
      <c r="BZ21" s="258"/>
      <c r="CA21" s="258"/>
      <c r="CB21" s="258"/>
      <c r="CC21" s="258"/>
      <c r="CD21" s="258"/>
      <c r="CE21" s="258"/>
      <c r="CF21" s="258"/>
      <c r="CG21" s="258"/>
      <c r="CH21" s="258"/>
      <c r="CI21" s="258"/>
      <c r="CJ21" s="258"/>
      <c r="CK21" s="258"/>
      <c r="CL21" s="258"/>
      <c r="CM21" s="258"/>
      <c r="CN21" s="258"/>
      <c r="CO21" s="258"/>
      <c r="CP21" s="258"/>
      <c r="CQ21" s="258"/>
      <c r="CR21" s="258"/>
      <c r="CS21" s="258"/>
      <c r="CT21" s="258"/>
      <c r="CU21" s="258"/>
      <c r="CV21" s="258"/>
      <c r="CW21" s="258"/>
      <c r="CX21" s="258"/>
      <c r="CY21" s="258"/>
      <c r="CZ21" s="258"/>
      <c r="DA21" s="258"/>
      <c r="DB21" s="258"/>
      <c r="DC21" s="258"/>
      <c r="DD21" s="258"/>
      <c r="DE21" s="258"/>
      <c r="DF21" s="258"/>
      <c r="DG21" s="258"/>
      <c r="DH21" s="258"/>
      <c r="DI21" s="258"/>
      <c r="DJ21" s="258"/>
      <c r="DK21" s="258"/>
      <c r="DL21" s="258"/>
      <c r="DM21" s="258"/>
      <c r="DN21" s="258"/>
      <c r="DO21" s="258"/>
      <c r="DP21" s="258"/>
      <c r="DQ21" s="258"/>
      <c r="DR21" s="258"/>
      <c r="DS21" s="258"/>
      <c r="DT21" s="258"/>
      <c r="DU21" s="258"/>
      <c r="DV21" s="258"/>
      <c r="DW21" s="258"/>
      <c r="DX21" s="258"/>
      <c r="DY21" s="258"/>
      <c r="DZ21" s="258"/>
      <c r="EA21" s="258"/>
      <c r="EB21" s="258"/>
      <c r="EC21" s="258"/>
      <c r="ED21" s="258"/>
      <c r="EE21" s="258"/>
      <c r="EF21" s="258"/>
      <c r="EG21" s="258"/>
      <c r="EH21" s="258"/>
      <c r="EI21" s="258"/>
      <c r="EJ21" s="258"/>
      <c r="EK21" s="258"/>
      <c r="EL21" s="258"/>
      <c r="EM21" s="258"/>
      <c r="EN21" s="258"/>
      <c r="EO21" s="258"/>
      <c r="EP21" s="258"/>
      <c r="EQ21" s="258"/>
      <c r="ER21" s="258"/>
      <c r="ES21" s="258"/>
      <c r="ET21" s="258"/>
      <c r="EU21" s="258"/>
      <c r="EV21" s="258"/>
      <c r="EW21" s="258"/>
      <c r="EX21" s="258"/>
      <c r="EY21" s="258"/>
      <c r="EZ21" s="258"/>
      <c r="FA21" s="258"/>
      <c r="FB21" s="258"/>
      <c r="FC21" s="258"/>
      <c r="FD21" s="258"/>
      <c r="FE21" s="258"/>
      <c r="FF21" s="258"/>
      <c r="FG21" s="258"/>
      <c r="FH21" s="258"/>
      <c r="FI21" s="258"/>
      <c r="FJ21" s="258"/>
      <c r="FK21" s="258"/>
      <c r="FL21" s="258"/>
      <c r="FM21" s="258"/>
      <c r="FN21" s="258"/>
      <c r="FO21" s="258"/>
      <c r="FP21" s="258"/>
      <c r="FQ21" s="258"/>
      <c r="FR21" s="258"/>
      <c r="FS21" s="258"/>
      <c r="FT21" s="258"/>
    </row>
    <row r="22" spans="1:176" s="558" customFormat="1" ht="18.75" customHeight="1">
      <c r="A22" s="553">
        <v>1</v>
      </c>
      <c r="B22" s="8" t="s">
        <v>53</v>
      </c>
      <c r="C22" s="554">
        <v>4110000</v>
      </c>
      <c r="D22" s="555" t="s">
        <v>937</v>
      </c>
      <c r="E22" s="190" t="s">
        <v>125</v>
      </c>
      <c r="F22" s="554">
        <v>113</v>
      </c>
      <c r="G22" s="190" t="s">
        <v>938</v>
      </c>
      <c r="H22" s="553">
        <v>4573</v>
      </c>
      <c r="I22" s="510">
        <v>75401000000</v>
      </c>
      <c r="J22" s="556" t="s">
        <v>939</v>
      </c>
      <c r="K22" s="255">
        <v>127360</v>
      </c>
      <c r="L22" s="8" t="s">
        <v>940</v>
      </c>
      <c r="M22" s="556" t="s">
        <v>49</v>
      </c>
      <c r="N22" s="557" t="s">
        <v>471</v>
      </c>
      <c r="O22" s="8" t="s">
        <v>59</v>
      </c>
    </row>
    <row r="23" spans="1:176" s="558" customFormat="1" ht="24" customHeight="1">
      <c r="A23" s="553">
        <v>2</v>
      </c>
      <c r="B23" s="8" t="s">
        <v>53</v>
      </c>
      <c r="C23" s="554">
        <v>9010000</v>
      </c>
      <c r="D23" s="555" t="s">
        <v>941</v>
      </c>
      <c r="E23" s="190" t="s">
        <v>125</v>
      </c>
      <c r="F23" s="554">
        <v>113</v>
      </c>
      <c r="G23" s="190" t="s">
        <v>938</v>
      </c>
      <c r="H23" s="553">
        <v>4573</v>
      </c>
      <c r="I23" s="510">
        <v>75401000000</v>
      </c>
      <c r="J23" s="556" t="s">
        <v>939</v>
      </c>
      <c r="K23" s="255">
        <v>83960</v>
      </c>
      <c r="L23" s="8" t="s">
        <v>940</v>
      </c>
      <c r="M23" s="556" t="s">
        <v>49</v>
      </c>
      <c r="N23" s="557" t="s">
        <v>471</v>
      </c>
      <c r="O23" s="8" t="s">
        <v>59</v>
      </c>
    </row>
    <row r="24" spans="1:176" s="558" customFormat="1" ht="37.5" customHeight="1">
      <c r="A24" s="553">
        <v>3</v>
      </c>
      <c r="B24" s="8" t="s">
        <v>53</v>
      </c>
      <c r="C24" s="559">
        <v>4030000</v>
      </c>
      <c r="D24" s="555" t="s">
        <v>942</v>
      </c>
      <c r="E24" s="190" t="s">
        <v>125</v>
      </c>
      <c r="F24" s="553">
        <v>234</v>
      </c>
      <c r="G24" s="518" t="s">
        <v>943</v>
      </c>
      <c r="H24" s="553" t="s">
        <v>944</v>
      </c>
      <c r="I24" s="510">
        <v>75401000000</v>
      </c>
      <c r="J24" s="556" t="s">
        <v>939</v>
      </c>
      <c r="K24" s="255">
        <v>3217670</v>
      </c>
      <c r="L24" s="8" t="s">
        <v>940</v>
      </c>
      <c r="M24" s="556" t="s">
        <v>49</v>
      </c>
      <c r="N24" s="557" t="s">
        <v>471</v>
      </c>
      <c r="O24" s="8" t="s">
        <v>59</v>
      </c>
    </row>
    <row r="25" spans="1:176" s="558" customFormat="1" ht="28.5" customHeight="1">
      <c r="A25" s="553">
        <v>4</v>
      </c>
      <c r="B25" s="8" t="s">
        <v>53</v>
      </c>
      <c r="C25" s="554">
        <v>7020120</v>
      </c>
      <c r="D25" s="555" t="s">
        <v>945</v>
      </c>
      <c r="E25" s="8" t="s">
        <v>946</v>
      </c>
      <c r="F25" s="560">
        <v>796</v>
      </c>
      <c r="G25" s="224" t="s">
        <v>37</v>
      </c>
      <c r="H25" s="553"/>
      <c r="I25" s="510">
        <v>75401000000</v>
      </c>
      <c r="J25" s="556" t="s">
        <v>939</v>
      </c>
      <c r="K25" s="255">
        <v>26895240</v>
      </c>
      <c r="L25" s="8" t="s">
        <v>940</v>
      </c>
      <c r="M25" s="556" t="s">
        <v>49</v>
      </c>
      <c r="N25" s="557" t="s">
        <v>471</v>
      </c>
      <c r="O25" s="8" t="s">
        <v>59</v>
      </c>
    </row>
    <row r="26" spans="1:176" s="558" customFormat="1" ht="36.75" customHeight="1">
      <c r="A26" s="553">
        <v>5</v>
      </c>
      <c r="B26" s="8" t="s">
        <v>53</v>
      </c>
      <c r="C26" s="554">
        <v>7020120</v>
      </c>
      <c r="D26" s="555" t="s">
        <v>947</v>
      </c>
      <c r="E26" s="8" t="s">
        <v>946</v>
      </c>
      <c r="F26" s="560">
        <v>796</v>
      </c>
      <c r="G26" s="224" t="s">
        <v>37</v>
      </c>
      <c r="H26" s="553"/>
      <c r="I26" s="510">
        <v>75401000000</v>
      </c>
      <c r="J26" s="556" t="s">
        <v>939</v>
      </c>
      <c r="K26" s="255">
        <v>22596960</v>
      </c>
      <c r="L26" s="8" t="s">
        <v>940</v>
      </c>
      <c r="M26" s="556" t="s">
        <v>49</v>
      </c>
      <c r="N26" s="557" t="s">
        <v>471</v>
      </c>
      <c r="O26" s="8" t="s">
        <v>59</v>
      </c>
    </row>
    <row r="27" spans="1:176" s="558" customFormat="1" ht="36.75" customHeight="1">
      <c r="A27" s="553">
        <v>6</v>
      </c>
      <c r="B27" s="8" t="s">
        <v>53</v>
      </c>
      <c r="C27" s="554">
        <v>6613090</v>
      </c>
      <c r="D27" s="555" t="s">
        <v>948</v>
      </c>
      <c r="E27" s="190" t="s">
        <v>125</v>
      </c>
      <c r="F27" s="560">
        <v>796</v>
      </c>
      <c r="G27" s="224" t="s">
        <v>37</v>
      </c>
      <c r="H27" s="553"/>
      <c r="I27" s="510">
        <v>75401000000</v>
      </c>
      <c r="J27" s="556" t="s">
        <v>939</v>
      </c>
      <c r="K27" s="255">
        <v>32800</v>
      </c>
      <c r="L27" s="8" t="s">
        <v>940</v>
      </c>
      <c r="M27" s="556" t="s">
        <v>49</v>
      </c>
      <c r="N27" s="561" t="s">
        <v>56</v>
      </c>
      <c r="O27" s="8" t="s">
        <v>58</v>
      </c>
    </row>
    <row r="28" spans="1:176" s="558" customFormat="1" ht="39.75" customHeight="1">
      <c r="A28" s="553">
        <v>7</v>
      </c>
      <c r="B28" s="8" t="s">
        <v>53</v>
      </c>
      <c r="C28" s="562">
        <v>6613000</v>
      </c>
      <c r="D28" s="555" t="s">
        <v>949</v>
      </c>
      <c r="E28" s="190" t="s">
        <v>125</v>
      </c>
      <c r="F28" s="560">
        <v>796</v>
      </c>
      <c r="G28" s="224" t="s">
        <v>37</v>
      </c>
      <c r="H28" s="553"/>
      <c r="I28" s="510">
        <v>75401000000</v>
      </c>
      <c r="J28" s="556" t="s">
        <v>939</v>
      </c>
      <c r="K28" s="255">
        <v>24000</v>
      </c>
      <c r="L28" s="8" t="s">
        <v>940</v>
      </c>
      <c r="M28" s="556" t="s">
        <v>49</v>
      </c>
      <c r="N28" s="561" t="s">
        <v>56</v>
      </c>
      <c r="O28" s="8" t="s">
        <v>58</v>
      </c>
    </row>
    <row r="29" spans="1:176" s="558" customFormat="1" ht="42.75" customHeight="1">
      <c r="A29" s="553">
        <v>8</v>
      </c>
      <c r="B29" s="8" t="s">
        <v>53</v>
      </c>
      <c r="C29" s="554">
        <v>7210000</v>
      </c>
      <c r="D29" s="555" t="s">
        <v>950</v>
      </c>
      <c r="E29" s="190" t="s">
        <v>125</v>
      </c>
      <c r="F29" s="560">
        <v>796</v>
      </c>
      <c r="G29" s="224" t="s">
        <v>37</v>
      </c>
      <c r="H29" s="553"/>
      <c r="I29" s="510">
        <v>75401000000</v>
      </c>
      <c r="J29" s="556" t="s">
        <v>939</v>
      </c>
      <c r="K29" s="255">
        <v>3925000</v>
      </c>
      <c r="L29" s="8" t="s">
        <v>940</v>
      </c>
      <c r="M29" s="556" t="s">
        <v>49</v>
      </c>
      <c r="N29" s="561" t="s">
        <v>56</v>
      </c>
      <c r="O29" s="8" t="s">
        <v>58</v>
      </c>
    </row>
    <row r="30" spans="1:176" s="558" customFormat="1" ht="39.75" customHeight="1">
      <c r="A30" s="553">
        <v>9</v>
      </c>
      <c r="B30" s="8" t="s">
        <v>53</v>
      </c>
      <c r="C30" s="554">
        <v>7210000</v>
      </c>
      <c r="D30" s="555" t="s">
        <v>951</v>
      </c>
      <c r="E30" s="190" t="s">
        <v>125</v>
      </c>
      <c r="F30" s="560">
        <v>796</v>
      </c>
      <c r="G30" s="224" t="s">
        <v>37</v>
      </c>
      <c r="H30" s="553"/>
      <c r="I30" s="510">
        <v>75401000000</v>
      </c>
      <c r="J30" s="556" t="s">
        <v>939</v>
      </c>
      <c r="K30" s="255">
        <v>250000</v>
      </c>
      <c r="L30" s="8" t="s">
        <v>940</v>
      </c>
      <c r="M30" s="556" t="s">
        <v>49</v>
      </c>
      <c r="N30" s="561" t="s">
        <v>56</v>
      </c>
      <c r="O30" s="8" t="s">
        <v>58</v>
      </c>
    </row>
    <row r="31" spans="1:176" s="558" customFormat="1" ht="32.25" customHeight="1">
      <c r="A31" s="553">
        <v>10</v>
      </c>
      <c r="B31" s="8" t="s">
        <v>53</v>
      </c>
      <c r="C31" s="554">
        <v>7210000</v>
      </c>
      <c r="D31" s="555" t="s">
        <v>952</v>
      </c>
      <c r="E31" s="190" t="s">
        <v>125</v>
      </c>
      <c r="F31" s="560">
        <v>796</v>
      </c>
      <c r="G31" s="224" t="s">
        <v>37</v>
      </c>
      <c r="H31" s="553"/>
      <c r="I31" s="510">
        <v>75401000000</v>
      </c>
      <c r="J31" s="556" t="s">
        <v>939</v>
      </c>
      <c r="K31" s="255">
        <v>25000</v>
      </c>
      <c r="L31" s="8" t="s">
        <v>940</v>
      </c>
      <c r="M31" s="556" t="s">
        <v>49</v>
      </c>
      <c r="N31" s="561" t="s">
        <v>56</v>
      </c>
      <c r="O31" s="8" t="s">
        <v>58</v>
      </c>
    </row>
    <row r="32" spans="1:176" s="558" customFormat="1" ht="46.5" customHeight="1">
      <c r="A32" s="553">
        <v>11</v>
      </c>
      <c r="B32" s="8" t="s">
        <v>53</v>
      </c>
      <c r="C32" s="554">
        <v>7210000</v>
      </c>
      <c r="D32" s="555" t="s">
        <v>953</v>
      </c>
      <c r="E32" s="190" t="s">
        <v>125</v>
      </c>
      <c r="F32" s="560">
        <v>796</v>
      </c>
      <c r="G32" s="224" t="s">
        <v>37</v>
      </c>
      <c r="H32" s="553"/>
      <c r="I32" s="510">
        <v>75401000000</v>
      </c>
      <c r="J32" s="556" t="s">
        <v>939</v>
      </c>
      <c r="K32" s="255">
        <v>1400000</v>
      </c>
      <c r="L32" s="8" t="s">
        <v>940</v>
      </c>
      <c r="M32" s="556" t="s">
        <v>49</v>
      </c>
      <c r="N32" s="561" t="s">
        <v>56</v>
      </c>
      <c r="O32" s="8" t="s">
        <v>58</v>
      </c>
    </row>
    <row r="33" spans="1:15" s="558" customFormat="1" ht="15">
      <c r="A33" s="553">
        <v>12</v>
      </c>
      <c r="B33" s="8" t="s">
        <v>53</v>
      </c>
      <c r="C33" s="563">
        <v>3313144</v>
      </c>
      <c r="D33" s="555" t="s">
        <v>954</v>
      </c>
      <c r="E33" s="190" t="s">
        <v>125</v>
      </c>
      <c r="F33" s="560">
        <v>796</v>
      </c>
      <c r="G33" s="224" t="s">
        <v>37</v>
      </c>
      <c r="H33" s="553"/>
      <c r="I33" s="510">
        <v>75401000000</v>
      </c>
      <c r="J33" s="556" t="s">
        <v>939</v>
      </c>
      <c r="K33" s="255">
        <v>100000</v>
      </c>
      <c r="L33" s="8" t="s">
        <v>940</v>
      </c>
      <c r="M33" s="556" t="s">
        <v>49</v>
      </c>
      <c r="N33" s="561" t="s">
        <v>56</v>
      </c>
      <c r="O33" s="8" t="s">
        <v>58</v>
      </c>
    </row>
    <row r="34" spans="1:15" s="558" customFormat="1" ht="25.5">
      <c r="A34" s="553">
        <v>13</v>
      </c>
      <c r="B34" s="8" t="s">
        <v>53</v>
      </c>
      <c r="C34" s="559">
        <v>7500000</v>
      </c>
      <c r="D34" s="555" t="s">
        <v>955</v>
      </c>
      <c r="E34" s="8" t="s">
        <v>946</v>
      </c>
      <c r="F34" s="560">
        <v>796</v>
      </c>
      <c r="G34" s="224" t="s">
        <v>37</v>
      </c>
      <c r="H34" s="553"/>
      <c r="I34" s="510">
        <v>75401000000</v>
      </c>
      <c r="J34" s="556" t="s">
        <v>939</v>
      </c>
      <c r="K34" s="255">
        <v>3312000</v>
      </c>
      <c r="L34" s="8" t="s">
        <v>940</v>
      </c>
      <c r="M34" s="556" t="s">
        <v>49</v>
      </c>
      <c r="N34" s="561" t="s">
        <v>56</v>
      </c>
      <c r="O34" s="8" t="s">
        <v>58</v>
      </c>
    </row>
    <row r="35" spans="1:15" s="558" customFormat="1" ht="15">
      <c r="A35" s="553">
        <v>14</v>
      </c>
      <c r="B35" s="8" t="s">
        <v>53</v>
      </c>
      <c r="C35" s="554">
        <v>7210000</v>
      </c>
      <c r="D35" s="555" t="s">
        <v>956</v>
      </c>
      <c r="E35" s="190" t="s">
        <v>125</v>
      </c>
      <c r="F35" s="560">
        <v>796</v>
      </c>
      <c r="G35" s="224" t="s">
        <v>37</v>
      </c>
      <c r="H35" s="553"/>
      <c r="I35" s="510">
        <v>75401000000</v>
      </c>
      <c r="J35" s="556" t="s">
        <v>939</v>
      </c>
      <c r="K35" s="255">
        <v>20000</v>
      </c>
      <c r="L35" s="8" t="s">
        <v>940</v>
      </c>
      <c r="M35" s="556" t="s">
        <v>49</v>
      </c>
      <c r="N35" s="561" t="s">
        <v>56</v>
      </c>
      <c r="O35" s="8" t="s">
        <v>58</v>
      </c>
    </row>
    <row r="36" spans="1:15" s="558" customFormat="1" ht="25.5">
      <c r="A36" s="553">
        <v>15</v>
      </c>
      <c r="B36" s="8" t="s">
        <v>53</v>
      </c>
      <c r="C36" s="559">
        <v>6420090</v>
      </c>
      <c r="D36" s="555" t="s">
        <v>957</v>
      </c>
      <c r="E36" s="190" t="s">
        <v>125</v>
      </c>
      <c r="F36" s="560">
        <v>796</v>
      </c>
      <c r="G36" s="224" t="s">
        <v>37</v>
      </c>
      <c r="H36" s="553"/>
      <c r="I36" s="510">
        <v>75401000000</v>
      </c>
      <c r="J36" s="556" t="s">
        <v>939</v>
      </c>
      <c r="K36" s="255">
        <v>792000</v>
      </c>
      <c r="L36" s="8" t="s">
        <v>940</v>
      </c>
      <c r="M36" s="556" t="s">
        <v>49</v>
      </c>
      <c r="N36" s="557" t="s">
        <v>471</v>
      </c>
      <c r="O36" s="8" t="s">
        <v>59</v>
      </c>
    </row>
    <row r="37" spans="1:15" s="558" customFormat="1" ht="15">
      <c r="A37" s="553">
        <v>16</v>
      </c>
      <c r="B37" s="8" t="s">
        <v>53</v>
      </c>
      <c r="C37" s="559">
        <v>6420090</v>
      </c>
      <c r="D37" s="555" t="s">
        <v>958</v>
      </c>
      <c r="E37" s="190" t="s">
        <v>125</v>
      </c>
      <c r="F37" s="560">
        <v>796</v>
      </c>
      <c r="G37" s="224" t="s">
        <v>37</v>
      </c>
      <c r="H37" s="553"/>
      <c r="I37" s="510">
        <v>75401000000</v>
      </c>
      <c r="J37" s="556" t="s">
        <v>939</v>
      </c>
      <c r="K37" s="255">
        <v>18000</v>
      </c>
      <c r="L37" s="8" t="s">
        <v>940</v>
      </c>
      <c r="M37" s="556" t="s">
        <v>49</v>
      </c>
      <c r="N37" s="561" t="s">
        <v>56</v>
      </c>
      <c r="O37" s="8" t="s">
        <v>58</v>
      </c>
    </row>
    <row r="38" spans="1:15" s="558" customFormat="1" ht="25.5">
      <c r="A38" s="553">
        <v>17</v>
      </c>
      <c r="B38" s="8" t="s">
        <v>53</v>
      </c>
      <c r="C38" s="564">
        <v>7413029</v>
      </c>
      <c r="D38" s="555" t="s">
        <v>959</v>
      </c>
      <c r="E38" s="8" t="s">
        <v>946</v>
      </c>
      <c r="F38" s="560">
        <v>796</v>
      </c>
      <c r="G38" s="224" t="s">
        <v>37</v>
      </c>
      <c r="H38" s="553"/>
      <c r="I38" s="510">
        <v>75401000000</v>
      </c>
      <c r="J38" s="556" t="s">
        <v>939</v>
      </c>
      <c r="K38" s="255">
        <v>540000</v>
      </c>
      <c r="L38" s="8" t="s">
        <v>940</v>
      </c>
      <c r="M38" s="556" t="s">
        <v>49</v>
      </c>
      <c r="N38" s="557" t="s">
        <v>471</v>
      </c>
      <c r="O38" s="8" t="s">
        <v>59</v>
      </c>
    </row>
    <row r="39" spans="1:15" s="558" customFormat="1" ht="15">
      <c r="A39" s="553">
        <v>18</v>
      </c>
      <c r="B39" s="8" t="s">
        <v>53</v>
      </c>
      <c r="C39" s="564">
        <v>6411040</v>
      </c>
      <c r="D39" s="555" t="s">
        <v>960</v>
      </c>
      <c r="E39" s="190" t="s">
        <v>125</v>
      </c>
      <c r="F39" s="560">
        <v>796</v>
      </c>
      <c r="G39" s="224" t="s">
        <v>37</v>
      </c>
      <c r="H39" s="553"/>
      <c r="I39" s="510">
        <v>75401000000</v>
      </c>
      <c r="J39" s="556" t="s">
        <v>939</v>
      </c>
      <c r="K39" s="255">
        <v>39857</v>
      </c>
      <c r="L39" s="8" t="s">
        <v>940</v>
      </c>
      <c r="M39" s="556" t="s">
        <v>49</v>
      </c>
      <c r="N39" s="561" t="s">
        <v>56</v>
      </c>
      <c r="O39" s="8" t="s">
        <v>58</v>
      </c>
    </row>
    <row r="40" spans="1:15" s="558" customFormat="1" ht="25.5">
      <c r="A40" s="553">
        <v>19</v>
      </c>
      <c r="B40" s="8" t="s">
        <v>53</v>
      </c>
      <c r="C40" s="554">
        <v>9230000</v>
      </c>
      <c r="D40" s="555" t="s">
        <v>961</v>
      </c>
      <c r="E40" s="8" t="s">
        <v>946</v>
      </c>
      <c r="F40" s="560">
        <v>796</v>
      </c>
      <c r="G40" s="224" t="s">
        <v>37</v>
      </c>
      <c r="H40" s="553"/>
      <c r="I40" s="510">
        <v>75401000000</v>
      </c>
      <c r="J40" s="556" t="s">
        <v>939</v>
      </c>
      <c r="K40" s="255">
        <v>15600</v>
      </c>
      <c r="L40" s="8" t="s">
        <v>940</v>
      </c>
      <c r="M40" s="556" t="s">
        <v>49</v>
      </c>
      <c r="N40" s="557" t="s">
        <v>471</v>
      </c>
      <c r="O40" s="8" t="s">
        <v>59</v>
      </c>
    </row>
    <row r="41" spans="1:15" s="558" customFormat="1" ht="25.5">
      <c r="A41" s="553">
        <v>20</v>
      </c>
      <c r="B41" s="8" t="s">
        <v>53</v>
      </c>
      <c r="C41" s="554">
        <v>9229000</v>
      </c>
      <c r="D41" s="555" t="s">
        <v>962</v>
      </c>
      <c r="E41" s="190" t="s">
        <v>125</v>
      </c>
      <c r="F41" s="560">
        <v>796</v>
      </c>
      <c r="G41" s="224" t="s">
        <v>37</v>
      </c>
      <c r="H41" s="553"/>
      <c r="I41" s="510">
        <v>75401000000</v>
      </c>
      <c r="J41" s="556" t="s">
        <v>939</v>
      </c>
      <c r="K41" s="255">
        <v>61000</v>
      </c>
      <c r="L41" s="8" t="s">
        <v>940</v>
      </c>
      <c r="M41" s="556" t="s">
        <v>49</v>
      </c>
      <c r="N41" s="561" t="s">
        <v>56</v>
      </c>
      <c r="O41" s="8" t="s">
        <v>58</v>
      </c>
    </row>
    <row r="42" spans="1:15" s="558" customFormat="1" ht="38.25">
      <c r="A42" s="553">
        <v>21</v>
      </c>
      <c r="B42" s="8" t="s">
        <v>53</v>
      </c>
      <c r="C42" s="554"/>
      <c r="D42" s="555" t="s">
        <v>963</v>
      </c>
      <c r="E42" s="8" t="s">
        <v>946</v>
      </c>
      <c r="F42" s="560">
        <v>796</v>
      </c>
      <c r="G42" s="224" t="s">
        <v>37</v>
      </c>
      <c r="H42" s="553"/>
      <c r="I42" s="510">
        <v>75401000000</v>
      </c>
      <c r="J42" s="556" t="s">
        <v>939</v>
      </c>
      <c r="K42" s="255">
        <v>17000</v>
      </c>
      <c r="L42" s="8" t="s">
        <v>940</v>
      </c>
      <c r="M42" s="556" t="s">
        <v>49</v>
      </c>
      <c r="N42" s="557" t="s">
        <v>471</v>
      </c>
      <c r="O42" s="8" t="s">
        <v>59</v>
      </c>
    </row>
    <row r="43" spans="1:15" s="558" customFormat="1" ht="15">
      <c r="A43" s="553">
        <v>22</v>
      </c>
      <c r="B43" s="8" t="s">
        <v>53</v>
      </c>
      <c r="C43" s="554">
        <v>6410000</v>
      </c>
      <c r="D43" s="555" t="s">
        <v>964</v>
      </c>
      <c r="E43" s="190" t="s">
        <v>125</v>
      </c>
      <c r="F43" s="560">
        <v>796</v>
      </c>
      <c r="G43" s="224" t="s">
        <v>37</v>
      </c>
      <c r="H43" s="553"/>
      <c r="I43" s="510">
        <v>75401000000</v>
      </c>
      <c r="J43" s="556" t="s">
        <v>939</v>
      </c>
      <c r="K43" s="255">
        <v>28000</v>
      </c>
      <c r="L43" s="8" t="s">
        <v>940</v>
      </c>
      <c r="M43" s="556" t="s">
        <v>49</v>
      </c>
      <c r="N43" s="561" t="s">
        <v>56</v>
      </c>
      <c r="O43" s="8" t="s">
        <v>58</v>
      </c>
    </row>
    <row r="44" spans="1:15" s="558" customFormat="1" ht="25.5">
      <c r="A44" s="553">
        <v>23</v>
      </c>
      <c r="B44" s="8" t="s">
        <v>116</v>
      </c>
      <c r="C44" s="553" t="s">
        <v>965</v>
      </c>
      <c r="D44" s="555" t="s">
        <v>966</v>
      </c>
      <c r="E44" s="190" t="s">
        <v>125</v>
      </c>
      <c r="F44" s="560">
        <v>796</v>
      </c>
      <c r="G44" s="224" t="s">
        <v>37</v>
      </c>
      <c r="H44" s="553"/>
      <c r="I44" s="510">
        <v>75401000000</v>
      </c>
      <c r="J44" s="556" t="s">
        <v>939</v>
      </c>
      <c r="K44" s="255">
        <v>735000</v>
      </c>
      <c r="L44" s="8" t="s">
        <v>940</v>
      </c>
      <c r="M44" s="556" t="s">
        <v>49</v>
      </c>
      <c r="N44" s="561" t="s">
        <v>56</v>
      </c>
      <c r="O44" s="8" t="s">
        <v>58</v>
      </c>
    </row>
    <row r="45" spans="1:15" s="558" customFormat="1" ht="15">
      <c r="A45" s="553">
        <v>24</v>
      </c>
      <c r="B45" s="8" t="s">
        <v>53</v>
      </c>
      <c r="C45" s="554">
        <v>8040020</v>
      </c>
      <c r="D45" s="555" t="s">
        <v>967</v>
      </c>
      <c r="E45" s="190" t="s">
        <v>125</v>
      </c>
      <c r="F45" s="553">
        <v>792</v>
      </c>
      <c r="G45" s="565" t="s">
        <v>51</v>
      </c>
      <c r="H45" s="553"/>
      <c r="I45" s="510">
        <v>75401000000</v>
      </c>
      <c r="J45" s="556" t="s">
        <v>939</v>
      </c>
      <c r="K45" s="255">
        <v>82720</v>
      </c>
      <c r="L45" s="8" t="s">
        <v>940</v>
      </c>
      <c r="M45" s="556" t="s">
        <v>49</v>
      </c>
      <c r="N45" s="561" t="s">
        <v>56</v>
      </c>
      <c r="O45" s="8" t="s">
        <v>58</v>
      </c>
    </row>
    <row r="46" spans="1:15" s="558" customFormat="1" ht="15">
      <c r="A46" s="553">
        <v>25</v>
      </c>
      <c r="B46" s="8" t="s">
        <v>53</v>
      </c>
      <c r="C46" s="554">
        <v>9010020</v>
      </c>
      <c r="D46" s="555" t="s">
        <v>968</v>
      </c>
      <c r="E46" s="190" t="s">
        <v>125</v>
      </c>
      <c r="F46" s="560">
        <v>796</v>
      </c>
      <c r="G46" s="224" t="s">
        <v>37</v>
      </c>
      <c r="H46" s="553"/>
      <c r="I46" s="510">
        <v>75401000000</v>
      </c>
      <c r="J46" s="556" t="s">
        <v>939</v>
      </c>
      <c r="K46" s="255">
        <v>48000</v>
      </c>
      <c r="L46" s="8" t="s">
        <v>940</v>
      </c>
      <c r="M46" s="556" t="s">
        <v>49</v>
      </c>
      <c r="N46" s="561" t="s">
        <v>56</v>
      </c>
      <c r="O46" s="8" t="s">
        <v>58</v>
      </c>
    </row>
    <row r="47" spans="1:15" s="558" customFormat="1" ht="15">
      <c r="A47" s="553">
        <v>26</v>
      </c>
      <c r="B47" s="8" t="s">
        <v>53</v>
      </c>
      <c r="C47" s="554">
        <v>7493050</v>
      </c>
      <c r="D47" s="555" t="s">
        <v>969</v>
      </c>
      <c r="E47" s="190" t="s">
        <v>125</v>
      </c>
      <c r="F47" s="560">
        <v>796</v>
      </c>
      <c r="G47" s="224" t="s">
        <v>37</v>
      </c>
      <c r="H47" s="553"/>
      <c r="I47" s="510">
        <v>75401000000</v>
      </c>
      <c r="J47" s="556" t="s">
        <v>939</v>
      </c>
      <c r="K47" s="255">
        <v>336000</v>
      </c>
      <c r="L47" s="8" t="s">
        <v>940</v>
      </c>
      <c r="M47" s="556" t="s">
        <v>49</v>
      </c>
      <c r="N47" s="561" t="s">
        <v>56</v>
      </c>
      <c r="O47" s="8" t="s">
        <v>58</v>
      </c>
    </row>
    <row r="48" spans="1:15" s="558" customFormat="1" ht="25.5">
      <c r="A48" s="553">
        <v>27</v>
      </c>
      <c r="B48" s="8" t="s">
        <v>53</v>
      </c>
      <c r="C48" s="554">
        <v>7111020</v>
      </c>
      <c r="D48" s="555" t="s">
        <v>970</v>
      </c>
      <c r="E48" s="190" t="s">
        <v>125</v>
      </c>
      <c r="F48" s="560">
        <v>796</v>
      </c>
      <c r="G48" s="224" t="s">
        <v>37</v>
      </c>
      <c r="H48" s="553"/>
      <c r="I48" s="510">
        <v>75401000000</v>
      </c>
      <c r="J48" s="556" t="s">
        <v>939</v>
      </c>
      <c r="K48" s="255">
        <v>486000</v>
      </c>
      <c r="L48" s="8" t="s">
        <v>940</v>
      </c>
      <c r="M48" s="556" t="s">
        <v>49</v>
      </c>
      <c r="N48" s="561" t="s">
        <v>56</v>
      </c>
      <c r="O48" s="8" t="s">
        <v>58</v>
      </c>
    </row>
    <row r="49" spans="1:176" s="558" customFormat="1" ht="19.5" customHeight="1">
      <c r="A49" s="553">
        <v>28</v>
      </c>
      <c r="B49" s="8" t="s">
        <v>53</v>
      </c>
      <c r="C49" s="554">
        <v>5020000</v>
      </c>
      <c r="D49" s="555" t="s">
        <v>971</v>
      </c>
      <c r="E49" s="190" t="s">
        <v>125</v>
      </c>
      <c r="F49" s="560">
        <v>796</v>
      </c>
      <c r="G49" s="224" t="s">
        <v>37</v>
      </c>
      <c r="H49" s="553"/>
      <c r="I49" s="510">
        <v>75401000000</v>
      </c>
      <c r="J49" s="556" t="s">
        <v>939</v>
      </c>
      <c r="K49" s="255">
        <v>5000</v>
      </c>
      <c r="L49" s="8" t="s">
        <v>940</v>
      </c>
      <c r="M49" s="556" t="s">
        <v>49</v>
      </c>
      <c r="N49" s="561" t="s">
        <v>56</v>
      </c>
      <c r="O49" s="8" t="s">
        <v>58</v>
      </c>
    </row>
    <row r="50" spans="1:176" s="558" customFormat="1" ht="32.25" customHeight="1">
      <c r="A50" s="553">
        <v>29</v>
      </c>
      <c r="B50" s="8" t="s">
        <v>53</v>
      </c>
      <c r="C50" s="554">
        <v>5020000</v>
      </c>
      <c r="D50" s="555" t="s">
        <v>972</v>
      </c>
      <c r="E50" s="190" t="s">
        <v>125</v>
      </c>
      <c r="F50" s="560">
        <v>796</v>
      </c>
      <c r="G50" s="224" t="s">
        <v>37</v>
      </c>
      <c r="H50" s="553"/>
      <c r="I50" s="510">
        <v>75401000000</v>
      </c>
      <c r="J50" s="556" t="s">
        <v>939</v>
      </c>
      <c r="K50" s="255">
        <v>9000</v>
      </c>
      <c r="L50" s="8" t="s">
        <v>940</v>
      </c>
      <c r="M50" s="556" t="s">
        <v>49</v>
      </c>
      <c r="N50" s="561" t="s">
        <v>56</v>
      </c>
      <c r="O50" s="8" t="s">
        <v>58</v>
      </c>
    </row>
    <row r="51" spans="1:176" s="558" customFormat="1" ht="33.75" customHeight="1">
      <c r="A51" s="553">
        <v>30</v>
      </c>
      <c r="B51" s="8" t="s">
        <v>53</v>
      </c>
      <c r="C51" s="554">
        <v>5020000</v>
      </c>
      <c r="D51" s="555" t="s">
        <v>973</v>
      </c>
      <c r="E51" s="190" t="s">
        <v>125</v>
      </c>
      <c r="F51" s="560">
        <v>796</v>
      </c>
      <c r="G51" s="224" t="s">
        <v>37</v>
      </c>
      <c r="H51" s="553"/>
      <c r="I51" s="510">
        <v>75401000000</v>
      </c>
      <c r="J51" s="556" t="s">
        <v>939</v>
      </c>
      <c r="K51" s="255">
        <v>45000</v>
      </c>
      <c r="L51" s="8" t="s">
        <v>940</v>
      </c>
      <c r="M51" s="556" t="s">
        <v>49</v>
      </c>
      <c r="N51" s="561" t="s">
        <v>56</v>
      </c>
      <c r="O51" s="8" t="s">
        <v>58</v>
      </c>
    </row>
    <row r="52" spans="1:176" s="558" customFormat="1" ht="32.25" customHeight="1">
      <c r="A52" s="553">
        <v>31</v>
      </c>
      <c r="B52" s="8" t="s">
        <v>53</v>
      </c>
      <c r="C52" s="554">
        <v>5020000</v>
      </c>
      <c r="D52" s="555" t="s">
        <v>974</v>
      </c>
      <c r="E52" s="190" t="s">
        <v>125</v>
      </c>
      <c r="F52" s="560">
        <v>796</v>
      </c>
      <c r="G52" s="224" t="s">
        <v>37</v>
      </c>
      <c r="H52" s="553"/>
      <c r="I52" s="510">
        <v>75401000000</v>
      </c>
      <c r="J52" s="556" t="s">
        <v>939</v>
      </c>
      <c r="K52" s="255">
        <v>20500</v>
      </c>
      <c r="L52" s="8" t="s">
        <v>940</v>
      </c>
      <c r="M52" s="556" t="s">
        <v>49</v>
      </c>
      <c r="N52" s="561" t="s">
        <v>56</v>
      </c>
      <c r="O52" s="8" t="s">
        <v>58</v>
      </c>
    </row>
    <row r="53" spans="1:176" s="558" customFormat="1" ht="28.5" customHeight="1">
      <c r="A53" s="553">
        <v>32</v>
      </c>
      <c r="B53" s="8" t="s">
        <v>53</v>
      </c>
      <c r="C53" s="554">
        <v>7111020</v>
      </c>
      <c r="D53" s="555" t="s">
        <v>975</v>
      </c>
      <c r="E53" s="190" t="s">
        <v>125</v>
      </c>
      <c r="F53" s="560">
        <v>796</v>
      </c>
      <c r="G53" s="224" t="s">
        <v>37</v>
      </c>
      <c r="H53" s="553"/>
      <c r="I53" s="510">
        <v>75401000000</v>
      </c>
      <c r="J53" s="556" t="s">
        <v>939</v>
      </c>
      <c r="K53" s="255">
        <v>272880</v>
      </c>
      <c r="L53" s="8" t="s">
        <v>940</v>
      </c>
      <c r="M53" s="556" t="s">
        <v>49</v>
      </c>
      <c r="N53" s="561" t="s">
        <v>56</v>
      </c>
      <c r="O53" s="8" t="s">
        <v>58</v>
      </c>
    </row>
    <row r="54" spans="1:176" s="558" customFormat="1" ht="29.25" customHeight="1">
      <c r="A54" s="553">
        <v>33</v>
      </c>
      <c r="B54" s="8" t="s">
        <v>53</v>
      </c>
      <c r="C54" s="554">
        <v>7111020</v>
      </c>
      <c r="D54" s="555" t="s">
        <v>976</v>
      </c>
      <c r="E54" s="190" t="s">
        <v>125</v>
      </c>
      <c r="F54" s="560">
        <v>796</v>
      </c>
      <c r="G54" s="224" t="s">
        <v>37</v>
      </c>
      <c r="H54" s="553"/>
      <c r="I54" s="510">
        <v>75401000000</v>
      </c>
      <c r="J54" s="556" t="s">
        <v>939</v>
      </c>
      <c r="K54" s="255">
        <v>475600</v>
      </c>
      <c r="L54" s="8" t="s">
        <v>940</v>
      </c>
      <c r="M54" s="556" t="s">
        <v>49</v>
      </c>
      <c r="N54" s="557" t="s">
        <v>471</v>
      </c>
      <c r="O54" s="8" t="s">
        <v>59</v>
      </c>
    </row>
    <row r="55" spans="1:176" s="558" customFormat="1" ht="27.75" customHeight="1">
      <c r="A55" s="553">
        <v>34</v>
      </c>
      <c r="B55" s="8" t="s">
        <v>53</v>
      </c>
      <c r="C55" s="554">
        <v>7111020</v>
      </c>
      <c r="D55" s="555" t="s">
        <v>977</v>
      </c>
      <c r="E55" s="190" t="s">
        <v>125</v>
      </c>
      <c r="F55" s="560">
        <v>796</v>
      </c>
      <c r="G55" s="224" t="s">
        <v>37</v>
      </c>
      <c r="H55" s="553"/>
      <c r="I55" s="510">
        <v>75401000000</v>
      </c>
      <c r="J55" s="556" t="s">
        <v>939</v>
      </c>
      <c r="K55" s="255">
        <v>168600</v>
      </c>
      <c r="L55" s="8" t="s">
        <v>940</v>
      </c>
      <c r="M55" s="556" t="s">
        <v>49</v>
      </c>
      <c r="N55" s="561" t="s">
        <v>56</v>
      </c>
      <c r="O55" s="8" t="s">
        <v>58</v>
      </c>
    </row>
    <row r="56" spans="1:176" s="558" customFormat="1" ht="30.75" customHeight="1">
      <c r="A56" s="553">
        <v>35</v>
      </c>
      <c r="B56" s="8" t="s">
        <v>53</v>
      </c>
      <c r="C56" s="554">
        <v>7111020</v>
      </c>
      <c r="D56" s="555" t="s">
        <v>978</v>
      </c>
      <c r="E56" s="190" t="s">
        <v>125</v>
      </c>
      <c r="F56" s="560">
        <v>796</v>
      </c>
      <c r="G56" s="224" t="s">
        <v>37</v>
      </c>
      <c r="H56" s="553"/>
      <c r="I56" s="510">
        <v>75401000000</v>
      </c>
      <c r="J56" s="556" t="s">
        <v>939</v>
      </c>
      <c r="K56" s="255">
        <v>55000</v>
      </c>
      <c r="L56" s="8" t="s">
        <v>940</v>
      </c>
      <c r="M56" s="556" t="s">
        <v>49</v>
      </c>
      <c r="N56" s="561" t="s">
        <v>56</v>
      </c>
      <c r="O56" s="8" t="s">
        <v>58</v>
      </c>
    </row>
    <row r="57" spans="1:176" s="558" customFormat="1" ht="28.5" customHeight="1">
      <c r="A57" s="553">
        <v>36</v>
      </c>
      <c r="B57" s="8" t="s">
        <v>53</v>
      </c>
      <c r="C57" s="554">
        <v>2320831</v>
      </c>
      <c r="D57" s="555" t="s">
        <v>979</v>
      </c>
      <c r="E57" s="190" t="s">
        <v>125</v>
      </c>
      <c r="F57" s="554">
        <v>112</v>
      </c>
      <c r="G57" s="190" t="s">
        <v>980</v>
      </c>
      <c r="H57" s="553">
        <v>42749</v>
      </c>
      <c r="I57" s="510">
        <v>75401000000</v>
      </c>
      <c r="J57" s="556" t="s">
        <v>939</v>
      </c>
      <c r="K57" s="255">
        <v>853000</v>
      </c>
      <c r="L57" s="8" t="s">
        <v>940</v>
      </c>
      <c r="M57" s="556" t="s">
        <v>49</v>
      </c>
      <c r="N57" s="561" t="s">
        <v>56</v>
      </c>
      <c r="O57" s="8" t="s">
        <v>58</v>
      </c>
    </row>
    <row r="58" spans="1:176" s="558" customFormat="1" ht="25.5" customHeight="1">
      <c r="A58" s="553">
        <v>37</v>
      </c>
      <c r="B58" s="8" t="s">
        <v>53</v>
      </c>
      <c r="C58" s="554">
        <v>2300000</v>
      </c>
      <c r="D58" s="504" t="s">
        <v>981</v>
      </c>
      <c r="E58" s="190" t="s">
        <v>125</v>
      </c>
      <c r="F58" s="554">
        <v>112</v>
      </c>
      <c r="G58" s="190" t="s">
        <v>980</v>
      </c>
      <c r="H58" s="554">
        <v>1130.9000000000001</v>
      </c>
      <c r="I58" s="510">
        <v>75401000000</v>
      </c>
      <c r="J58" s="556" t="s">
        <v>939</v>
      </c>
      <c r="K58" s="566">
        <v>39581.199999999997</v>
      </c>
      <c r="L58" s="8" t="s">
        <v>940</v>
      </c>
      <c r="M58" s="556" t="s">
        <v>49</v>
      </c>
      <c r="N58" s="561" t="s">
        <v>56</v>
      </c>
      <c r="O58" s="8" t="s">
        <v>58</v>
      </c>
    </row>
    <row r="59" spans="1:176" s="558" customFormat="1" ht="27" customHeight="1">
      <c r="A59" s="553">
        <v>38</v>
      </c>
      <c r="B59" s="8" t="s">
        <v>53</v>
      </c>
      <c r="C59" s="554">
        <v>8519190</v>
      </c>
      <c r="D59" s="555" t="s">
        <v>982</v>
      </c>
      <c r="E59" s="190" t="s">
        <v>125</v>
      </c>
      <c r="F59" s="567">
        <v>792</v>
      </c>
      <c r="G59" s="222" t="s">
        <v>291</v>
      </c>
      <c r="H59" s="553"/>
      <c r="I59" s="510">
        <v>75401000000</v>
      </c>
      <c r="J59" s="556" t="s">
        <v>939</v>
      </c>
      <c r="K59" s="255">
        <v>264000</v>
      </c>
      <c r="L59" s="8" t="s">
        <v>940</v>
      </c>
      <c r="M59" s="556" t="s">
        <v>49</v>
      </c>
      <c r="N59" s="561" t="s">
        <v>56</v>
      </c>
      <c r="O59" s="8" t="s">
        <v>58</v>
      </c>
    </row>
    <row r="60" spans="1:176" s="558" customFormat="1" ht="21" customHeight="1">
      <c r="A60" s="553">
        <v>39</v>
      </c>
      <c r="B60" s="8" t="s">
        <v>53</v>
      </c>
      <c r="C60" s="554">
        <v>1520111</v>
      </c>
      <c r="D60" s="555" t="s">
        <v>983</v>
      </c>
      <c r="E60" s="190" t="s">
        <v>125</v>
      </c>
      <c r="F60" s="567">
        <v>792</v>
      </c>
      <c r="G60" s="222" t="s">
        <v>291</v>
      </c>
      <c r="H60" s="553">
        <v>114</v>
      </c>
      <c r="I60" s="510">
        <v>75401000000</v>
      </c>
      <c r="J60" s="556" t="s">
        <v>939</v>
      </c>
      <c r="K60" s="255">
        <v>263160</v>
      </c>
      <c r="L60" s="8" t="s">
        <v>940</v>
      </c>
      <c r="M60" s="556" t="s">
        <v>49</v>
      </c>
      <c r="N60" s="561" t="s">
        <v>56</v>
      </c>
      <c r="O60" s="8" t="s">
        <v>58</v>
      </c>
    </row>
    <row r="61" spans="1:176" s="558" customFormat="1" ht="36" customHeight="1">
      <c r="A61" s="553">
        <v>40</v>
      </c>
      <c r="B61" s="8" t="s">
        <v>53</v>
      </c>
      <c r="C61" s="559">
        <v>4110010</v>
      </c>
      <c r="D61" s="555" t="s">
        <v>984</v>
      </c>
      <c r="E61" s="190" t="s">
        <v>125</v>
      </c>
      <c r="F61" s="554">
        <v>884</v>
      </c>
      <c r="G61" s="518" t="s">
        <v>985</v>
      </c>
      <c r="H61" s="553">
        <v>1310</v>
      </c>
      <c r="I61" s="510">
        <v>75401000000</v>
      </c>
      <c r="J61" s="556" t="s">
        <v>939</v>
      </c>
      <c r="K61" s="255">
        <v>69212</v>
      </c>
      <c r="L61" s="8" t="s">
        <v>940</v>
      </c>
      <c r="M61" s="556" t="s">
        <v>48</v>
      </c>
      <c r="N61" s="561" t="s">
        <v>56</v>
      </c>
      <c r="O61" s="8" t="s">
        <v>58</v>
      </c>
    </row>
    <row r="62" spans="1:176" s="558" customFormat="1" ht="30.75" customHeight="1">
      <c r="A62" s="553">
        <v>41</v>
      </c>
      <c r="B62" s="95" t="s">
        <v>53</v>
      </c>
      <c r="C62" s="564">
        <v>3319020</v>
      </c>
      <c r="D62" s="568" t="s">
        <v>986</v>
      </c>
      <c r="E62" s="8" t="s">
        <v>946</v>
      </c>
      <c r="F62" s="569">
        <v>796</v>
      </c>
      <c r="G62" s="570" t="s">
        <v>37</v>
      </c>
      <c r="H62" s="571"/>
      <c r="I62" s="572">
        <v>75401000000</v>
      </c>
      <c r="J62" s="573" t="s">
        <v>939</v>
      </c>
      <c r="K62" s="574">
        <v>489916</v>
      </c>
      <c r="L62" s="95" t="s">
        <v>940</v>
      </c>
      <c r="M62" s="573" t="s">
        <v>49</v>
      </c>
      <c r="N62" s="575" t="s">
        <v>471</v>
      </c>
      <c r="O62" s="95" t="s">
        <v>59</v>
      </c>
    </row>
    <row r="63" spans="1:176" s="526" customFormat="1" ht="19.5" customHeight="1">
      <c r="A63" s="553">
        <v>42</v>
      </c>
      <c r="B63" s="8" t="s">
        <v>53</v>
      </c>
      <c r="C63" s="8">
        <v>2300000</v>
      </c>
      <c r="D63" s="253" t="s">
        <v>987</v>
      </c>
      <c r="E63" s="190" t="s">
        <v>125</v>
      </c>
      <c r="F63" s="190">
        <v>166</v>
      </c>
      <c r="G63" s="190" t="s">
        <v>45</v>
      </c>
      <c r="H63" s="190">
        <v>414.27</v>
      </c>
      <c r="I63" s="510">
        <v>75401000000</v>
      </c>
      <c r="J63" s="556" t="s">
        <v>939</v>
      </c>
      <c r="K63" s="566">
        <v>17488.13</v>
      </c>
      <c r="L63" s="8" t="s">
        <v>940</v>
      </c>
      <c r="M63" s="8" t="s">
        <v>940</v>
      </c>
      <c r="N63" s="8" t="s">
        <v>56</v>
      </c>
      <c r="O63" s="8" t="s">
        <v>58</v>
      </c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8"/>
      <c r="AB63" s="258"/>
      <c r="AC63" s="258"/>
      <c r="AD63" s="258"/>
      <c r="AE63" s="258"/>
      <c r="AF63" s="258"/>
      <c r="AG63" s="258"/>
      <c r="AH63" s="258"/>
      <c r="AI63" s="258"/>
      <c r="AJ63" s="258"/>
      <c r="AK63" s="258"/>
      <c r="AL63" s="258"/>
      <c r="AM63" s="258"/>
      <c r="AN63" s="258"/>
      <c r="AO63" s="258"/>
      <c r="AP63" s="258"/>
      <c r="AQ63" s="258"/>
      <c r="AR63" s="258"/>
      <c r="AS63" s="258"/>
      <c r="AT63" s="258"/>
      <c r="AU63" s="258"/>
      <c r="AV63" s="258"/>
      <c r="AW63" s="258"/>
      <c r="AX63" s="258"/>
      <c r="AY63" s="258"/>
      <c r="AZ63" s="258"/>
      <c r="BA63" s="258"/>
      <c r="BB63" s="258"/>
      <c r="BC63" s="258"/>
      <c r="BD63" s="258"/>
      <c r="BE63" s="258"/>
      <c r="BF63" s="258"/>
      <c r="BG63" s="258"/>
      <c r="BH63" s="258"/>
      <c r="BI63" s="258"/>
      <c r="BJ63" s="258"/>
      <c r="BK63" s="258"/>
      <c r="BL63" s="258"/>
      <c r="BM63" s="258"/>
      <c r="BN63" s="258"/>
      <c r="BO63" s="258"/>
      <c r="BP63" s="258"/>
      <c r="BQ63" s="258"/>
      <c r="BR63" s="258"/>
      <c r="BS63" s="258"/>
      <c r="BT63" s="258"/>
      <c r="BU63" s="258"/>
      <c r="BV63" s="258"/>
      <c r="BW63" s="258"/>
      <c r="BX63" s="258"/>
      <c r="BY63" s="258"/>
      <c r="BZ63" s="258"/>
      <c r="CA63" s="258"/>
      <c r="CB63" s="258"/>
      <c r="CC63" s="258"/>
      <c r="CD63" s="258"/>
      <c r="CE63" s="258"/>
      <c r="CF63" s="258"/>
      <c r="CG63" s="258"/>
      <c r="CH63" s="258"/>
      <c r="CI63" s="258"/>
      <c r="CJ63" s="258"/>
      <c r="CK63" s="258"/>
      <c r="CL63" s="258"/>
      <c r="CM63" s="258"/>
      <c r="CN63" s="258"/>
      <c r="CO63" s="258"/>
      <c r="CP63" s="258"/>
      <c r="CQ63" s="258"/>
      <c r="CR63" s="258"/>
      <c r="CS63" s="258"/>
      <c r="CT63" s="258"/>
      <c r="CU63" s="258"/>
      <c r="CV63" s="258"/>
      <c r="CW63" s="258"/>
      <c r="CX63" s="258"/>
      <c r="CY63" s="258"/>
      <c r="CZ63" s="258"/>
      <c r="DA63" s="258"/>
      <c r="DB63" s="258"/>
      <c r="DC63" s="258"/>
      <c r="DD63" s="258"/>
      <c r="DE63" s="258"/>
      <c r="DF63" s="258"/>
      <c r="DG63" s="258"/>
      <c r="DH63" s="258"/>
      <c r="DI63" s="258"/>
      <c r="DJ63" s="258"/>
      <c r="DK63" s="258"/>
      <c r="DL63" s="258"/>
      <c r="DM63" s="258"/>
      <c r="DN63" s="258"/>
      <c r="DO63" s="258"/>
      <c r="DP63" s="258"/>
      <c r="DQ63" s="258"/>
      <c r="DR63" s="258"/>
      <c r="DS63" s="258"/>
      <c r="DT63" s="258"/>
      <c r="DU63" s="258"/>
      <c r="DV63" s="258"/>
      <c r="DW63" s="258"/>
      <c r="DX63" s="258"/>
      <c r="DY63" s="258"/>
      <c r="DZ63" s="258"/>
      <c r="EA63" s="258"/>
      <c r="EB63" s="258"/>
      <c r="EC63" s="258"/>
      <c r="ED63" s="258"/>
      <c r="EE63" s="258"/>
      <c r="EF63" s="258"/>
      <c r="EG63" s="258"/>
      <c r="EH63" s="258"/>
      <c r="EI63" s="258"/>
      <c r="EJ63" s="258"/>
      <c r="EK63" s="258"/>
      <c r="EL63" s="258"/>
      <c r="EM63" s="258"/>
      <c r="EN63" s="258"/>
      <c r="EO63" s="258"/>
      <c r="EP63" s="258"/>
      <c r="EQ63" s="258"/>
      <c r="ER63" s="258"/>
      <c r="ES63" s="258"/>
      <c r="ET63" s="258"/>
      <c r="EU63" s="258"/>
      <c r="EV63" s="258"/>
      <c r="EW63" s="258"/>
      <c r="EX63" s="258"/>
      <c r="EY63" s="258"/>
      <c r="EZ63" s="258"/>
      <c r="FA63" s="258"/>
      <c r="FB63" s="258"/>
      <c r="FC63" s="258"/>
      <c r="FD63" s="258"/>
      <c r="FE63" s="258"/>
      <c r="FF63" s="258"/>
      <c r="FG63" s="258"/>
      <c r="FH63" s="258"/>
      <c r="FI63" s="258"/>
      <c r="FJ63" s="258"/>
      <c r="FK63" s="258"/>
      <c r="FL63" s="258"/>
      <c r="FM63" s="258"/>
      <c r="FN63" s="258"/>
      <c r="FO63" s="258"/>
      <c r="FP63" s="258"/>
      <c r="FQ63" s="258"/>
      <c r="FR63" s="258"/>
      <c r="FS63" s="258"/>
      <c r="FT63" s="258"/>
    </row>
    <row r="64" spans="1:176" s="526" customFormat="1" ht="19.5" customHeight="1">
      <c r="A64" s="553">
        <v>43</v>
      </c>
      <c r="B64" s="8" t="s">
        <v>53</v>
      </c>
      <c r="C64" s="8">
        <v>2411130</v>
      </c>
      <c r="D64" s="253" t="s">
        <v>988</v>
      </c>
      <c r="E64" s="190" t="s">
        <v>125</v>
      </c>
      <c r="F64" s="190">
        <v>113</v>
      </c>
      <c r="G64" s="190" t="s">
        <v>938</v>
      </c>
      <c r="H64" s="190">
        <v>323</v>
      </c>
      <c r="I64" s="510">
        <v>75401000000</v>
      </c>
      <c r="J64" s="556" t="s">
        <v>939</v>
      </c>
      <c r="K64" s="566">
        <v>12075.6</v>
      </c>
      <c r="L64" s="8" t="s">
        <v>940</v>
      </c>
      <c r="M64" s="8" t="s">
        <v>940</v>
      </c>
      <c r="N64" s="8" t="s">
        <v>56</v>
      </c>
      <c r="O64" s="8" t="s">
        <v>58</v>
      </c>
      <c r="P64" s="258"/>
      <c r="Q64" s="258"/>
      <c r="R64" s="258"/>
      <c r="S64" s="258"/>
      <c r="T64" s="258"/>
      <c r="U64" s="258"/>
      <c r="V64" s="258"/>
      <c r="W64" s="258"/>
      <c r="X64" s="258"/>
      <c r="Y64" s="258"/>
      <c r="Z64" s="258"/>
      <c r="AA64" s="258"/>
      <c r="AB64" s="258"/>
      <c r="AC64" s="258"/>
      <c r="AD64" s="258"/>
      <c r="AE64" s="258"/>
      <c r="AF64" s="258"/>
      <c r="AG64" s="258"/>
      <c r="AH64" s="258"/>
      <c r="AI64" s="258"/>
      <c r="AJ64" s="258"/>
      <c r="AK64" s="258"/>
      <c r="AL64" s="258"/>
      <c r="AM64" s="258"/>
      <c r="AN64" s="258"/>
      <c r="AO64" s="258"/>
      <c r="AP64" s="258"/>
      <c r="AQ64" s="258"/>
      <c r="AR64" s="258"/>
      <c r="AS64" s="258"/>
      <c r="AT64" s="258"/>
      <c r="AU64" s="258"/>
      <c r="AV64" s="258"/>
      <c r="AW64" s="258"/>
      <c r="AX64" s="258"/>
      <c r="AY64" s="258"/>
      <c r="AZ64" s="258"/>
      <c r="BA64" s="258"/>
      <c r="BB64" s="258"/>
      <c r="BC64" s="258"/>
      <c r="BD64" s="258"/>
      <c r="BE64" s="258"/>
      <c r="BF64" s="258"/>
      <c r="BG64" s="258"/>
      <c r="BH64" s="258"/>
      <c r="BI64" s="258"/>
      <c r="BJ64" s="258"/>
      <c r="BK64" s="258"/>
      <c r="BL64" s="258"/>
      <c r="BM64" s="258"/>
      <c r="BN64" s="258"/>
      <c r="BO64" s="258"/>
      <c r="BP64" s="258"/>
      <c r="BQ64" s="258"/>
      <c r="BR64" s="258"/>
      <c r="BS64" s="258"/>
      <c r="BT64" s="258"/>
      <c r="BU64" s="258"/>
      <c r="BV64" s="258"/>
      <c r="BW64" s="258"/>
      <c r="BX64" s="258"/>
      <c r="BY64" s="258"/>
      <c r="BZ64" s="258"/>
      <c r="CA64" s="258"/>
      <c r="CB64" s="258"/>
      <c r="CC64" s="258"/>
      <c r="CD64" s="258"/>
      <c r="CE64" s="258"/>
      <c r="CF64" s="258"/>
      <c r="CG64" s="258"/>
      <c r="CH64" s="258"/>
      <c r="CI64" s="258"/>
      <c r="CJ64" s="258"/>
      <c r="CK64" s="258"/>
      <c r="CL64" s="258"/>
      <c r="CM64" s="258"/>
      <c r="CN64" s="258"/>
      <c r="CO64" s="258"/>
      <c r="CP64" s="258"/>
      <c r="CQ64" s="258"/>
      <c r="CR64" s="258"/>
      <c r="CS64" s="258"/>
      <c r="CT64" s="258"/>
      <c r="CU64" s="258"/>
      <c r="CV64" s="258"/>
      <c r="CW64" s="258"/>
      <c r="CX64" s="258"/>
      <c r="CY64" s="258"/>
      <c r="CZ64" s="258"/>
      <c r="DA64" s="258"/>
      <c r="DB64" s="258"/>
      <c r="DC64" s="258"/>
      <c r="DD64" s="258"/>
      <c r="DE64" s="258"/>
      <c r="DF64" s="258"/>
      <c r="DG64" s="258"/>
      <c r="DH64" s="258"/>
      <c r="DI64" s="258"/>
      <c r="DJ64" s="258"/>
      <c r="DK64" s="258"/>
      <c r="DL64" s="258"/>
      <c r="DM64" s="258"/>
      <c r="DN64" s="258"/>
      <c r="DO64" s="258"/>
      <c r="DP64" s="258"/>
      <c r="DQ64" s="258"/>
      <c r="DR64" s="258"/>
      <c r="DS64" s="258"/>
      <c r="DT64" s="258"/>
      <c r="DU64" s="258"/>
      <c r="DV64" s="258"/>
      <c r="DW64" s="258"/>
      <c r="DX64" s="258"/>
      <c r="DY64" s="258"/>
      <c r="DZ64" s="258"/>
      <c r="EA64" s="258"/>
      <c r="EB64" s="258"/>
      <c r="EC64" s="258"/>
      <c r="ED64" s="258"/>
      <c r="EE64" s="258"/>
      <c r="EF64" s="258"/>
      <c r="EG64" s="258"/>
      <c r="EH64" s="258"/>
      <c r="EI64" s="258"/>
      <c r="EJ64" s="258"/>
      <c r="EK64" s="258"/>
      <c r="EL64" s="258"/>
      <c r="EM64" s="258"/>
      <c r="EN64" s="258"/>
      <c r="EO64" s="258"/>
      <c r="EP64" s="258"/>
      <c r="EQ64" s="258"/>
      <c r="ER64" s="258"/>
      <c r="ES64" s="258"/>
      <c r="ET64" s="258"/>
      <c r="EU64" s="258"/>
      <c r="EV64" s="258"/>
      <c r="EW64" s="258"/>
      <c r="EX64" s="258"/>
      <c r="EY64" s="258"/>
      <c r="EZ64" s="258"/>
      <c r="FA64" s="258"/>
      <c r="FB64" s="258"/>
      <c r="FC64" s="258"/>
      <c r="FD64" s="258"/>
      <c r="FE64" s="258"/>
      <c r="FF64" s="258"/>
      <c r="FG64" s="258"/>
      <c r="FH64" s="258"/>
      <c r="FI64" s="258"/>
      <c r="FJ64" s="258"/>
      <c r="FK64" s="258"/>
      <c r="FL64" s="258"/>
      <c r="FM64" s="258"/>
      <c r="FN64" s="258"/>
      <c r="FO64" s="258"/>
      <c r="FP64" s="258"/>
      <c r="FQ64" s="258"/>
      <c r="FR64" s="258"/>
      <c r="FS64" s="258"/>
      <c r="FT64" s="258"/>
    </row>
    <row r="65" spans="1:176" s="526" customFormat="1" ht="21.75" customHeight="1">
      <c r="A65" s="553">
        <v>44</v>
      </c>
      <c r="B65" s="8" t="s">
        <v>53</v>
      </c>
      <c r="C65" s="576">
        <v>3400000</v>
      </c>
      <c r="D65" s="253" t="s">
        <v>989</v>
      </c>
      <c r="E65" s="190" t="s">
        <v>125</v>
      </c>
      <c r="F65" s="190">
        <v>796</v>
      </c>
      <c r="G65" s="190" t="s">
        <v>37</v>
      </c>
      <c r="H65" s="190">
        <v>1</v>
      </c>
      <c r="I65" s="510">
        <v>75401000000</v>
      </c>
      <c r="J65" s="556" t="s">
        <v>939</v>
      </c>
      <c r="K65" s="566">
        <v>601694.92000000004</v>
      </c>
      <c r="L65" s="8" t="s">
        <v>940</v>
      </c>
      <c r="M65" s="8" t="s">
        <v>940</v>
      </c>
      <c r="N65" s="8" t="s">
        <v>56</v>
      </c>
      <c r="O65" s="8" t="s">
        <v>58</v>
      </c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58"/>
      <c r="AC65" s="258"/>
      <c r="AD65" s="258"/>
      <c r="AE65" s="258"/>
      <c r="AF65" s="258"/>
      <c r="AG65" s="258"/>
      <c r="AH65" s="258"/>
      <c r="AI65" s="258"/>
      <c r="AJ65" s="258"/>
      <c r="AK65" s="258"/>
      <c r="AL65" s="258"/>
      <c r="AM65" s="258"/>
      <c r="AN65" s="258"/>
      <c r="AO65" s="258"/>
      <c r="AP65" s="258"/>
      <c r="AQ65" s="258"/>
      <c r="AR65" s="258"/>
      <c r="AS65" s="258"/>
      <c r="AT65" s="258"/>
      <c r="AU65" s="258"/>
      <c r="AV65" s="258"/>
      <c r="AW65" s="258"/>
      <c r="AX65" s="258"/>
      <c r="AY65" s="258"/>
      <c r="AZ65" s="258"/>
      <c r="BA65" s="258"/>
      <c r="BB65" s="258"/>
      <c r="BC65" s="258"/>
      <c r="BD65" s="258"/>
      <c r="BE65" s="258"/>
      <c r="BF65" s="258"/>
      <c r="BG65" s="258"/>
      <c r="BH65" s="258"/>
      <c r="BI65" s="258"/>
      <c r="BJ65" s="258"/>
      <c r="BK65" s="258"/>
      <c r="BL65" s="258"/>
      <c r="BM65" s="258"/>
      <c r="BN65" s="258"/>
      <c r="BO65" s="258"/>
      <c r="BP65" s="258"/>
      <c r="BQ65" s="258"/>
      <c r="BR65" s="258"/>
      <c r="BS65" s="258"/>
      <c r="BT65" s="258"/>
      <c r="BU65" s="258"/>
      <c r="BV65" s="258"/>
      <c r="BW65" s="258"/>
      <c r="BX65" s="258"/>
      <c r="BY65" s="258"/>
      <c r="BZ65" s="258"/>
      <c r="CA65" s="258"/>
      <c r="CB65" s="258"/>
      <c r="CC65" s="258"/>
      <c r="CD65" s="258"/>
      <c r="CE65" s="258"/>
      <c r="CF65" s="258"/>
      <c r="CG65" s="258"/>
      <c r="CH65" s="258"/>
      <c r="CI65" s="258"/>
      <c r="CJ65" s="258"/>
      <c r="CK65" s="258"/>
      <c r="CL65" s="258"/>
      <c r="CM65" s="258"/>
      <c r="CN65" s="258"/>
      <c r="CO65" s="258"/>
      <c r="CP65" s="258"/>
      <c r="CQ65" s="258"/>
      <c r="CR65" s="258"/>
      <c r="CS65" s="258"/>
      <c r="CT65" s="258"/>
      <c r="CU65" s="258"/>
      <c r="CV65" s="258"/>
      <c r="CW65" s="258"/>
      <c r="CX65" s="258"/>
      <c r="CY65" s="258"/>
      <c r="CZ65" s="258"/>
      <c r="DA65" s="258"/>
      <c r="DB65" s="258"/>
      <c r="DC65" s="258"/>
      <c r="DD65" s="258"/>
      <c r="DE65" s="258"/>
      <c r="DF65" s="258"/>
      <c r="DG65" s="258"/>
      <c r="DH65" s="258"/>
      <c r="DI65" s="258"/>
      <c r="DJ65" s="258"/>
      <c r="DK65" s="258"/>
      <c r="DL65" s="258"/>
      <c r="DM65" s="258"/>
      <c r="DN65" s="258"/>
      <c r="DO65" s="258"/>
      <c r="DP65" s="258"/>
      <c r="DQ65" s="258"/>
      <c r="DR65" s="258"/>
      <c r="DS65" s="258"/>
      <c r="DT65" s="258"/>
      <c r="DU65" s="258"/>
      <c r="DV65" s="258"/>
      <c r="DW65" s="258"/>
      <c r="DX65" s="258"/>
      <c r="DY65" s="258"/>
      <c r="DZ65" s="258"/>
      <c r="EA65" s="258"/>
      <c r="EB65" s="258"/>
      <c r="EC65" s="258"/>
      <c r="ED65" s="258"/>
      <c r="EE65" s="258"/>
      <c r="EF65" s="258"/>
      <c r="EG65" s="258"/>
      <c r="EH65" s="258"/>
      <c r="EI65" s="258"/>
      <c r="EJ65" s="258"/>
      <c r="EK65" s="258"/>
      <c r="EL65" s="258"/>
      <c r="EM65" s="258"/>
      <c r="EN65" s="258"/>
      <c r="EO65" s="258"/>
      <c r="EP65" s="258"/>
      <c r="EQ65" s="258"/>
      <c r="ER65" s="258"/>
      <c r="ES65" s="258"/>
      <c r="ET65" s="258"/>
      <c r="EU65" s="258"/>
      <c r="EV65" s="258"/>
      <c r="EW65" s="258"/>
      <c r="EX65" s="258"/>
      <c r="EY65" s="258"/>
      <c r="EZ65" s="258"/>
      <c r="FA65" s="258"/>
      <c r="FB65" s="258"/>
      <c r="FC65" s="258"/>
      <c r="FD65" s="258"/>
      <c r="FE65" s="258"/>
      <c r="FF65" s="258"/>
      <c r="FG65" s="258"/>
      <c r="FH65" s="258"/>
      <c r="FI65" s="258"/>
      <c r="FJ65" s="258"/>
      <c r="FK65" s="258"/>
      <c r="FL65" s="258"/>
      <c r="FM65" s="258"/>
      <c r="FN65" s="258"/>
      <c r="FO65" s="258"/>
      <c r="FP65" s="258"/>
      <c r="FQ65" s="258"/>
      <c r="FR65" s="258"/>
      <c r="FS65" s="258"/>
      <c r="FT65" s="258"/>
    </row>
    <row r="66" spans="1:176" s="526" customFormat="1" ht="21.75" customHeight="1">
      <c r="A66" s="553">
        <v>45</v>
      </c>
      <c r="B66" s="8" t="s">
        <v>53</v>
      </c>
      <c r="C66" s="576">
        <v>3400000</v>
      </c>
      <c r="D66" s="253" t="s">
        <v>990</v>
      </c>
      <c r="E66" s="190" t="s">
        <v>125</v>
      </c>
      <c r="F66" s="190">
        <v>796</v>
      </c>
      <c r="G66" s="190" t="s">
        <v>37</v>
      </c>
      <c r="H66" s="190">
        <v>1</v>
      </c>
      <c r="I66" s="510">
        <v>75401000000</v>
      </c>
      <c r="J66" s="556" t="s">
        <v>939</v>
      </c>
      <c r="K66" s="566">
        <v>571186.43999999994</v>
      </c>
      <c r="L66" s="8" t="s">
        <v>940</v>
      </c>
      <c r="M66" s="8" t="s">
        <v>940</v>
      </c>
      <c r="N66" s="8" t="s">
        <v>56</v>
      </c>
      <c r="O66" s="8" t="s">
        <v>58</v>
      </c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  <c r="AA66" s="258"/>
      <c r="AB66" s="258"/>
      <c r="AC66" s="258"/>
      <c r="AD66" s="258"/>
      <c r="AE66" s="258"/>
      <c r="AF66" s="258"/>
      <c r="AG66" s="258"/>
      <c r="AH66" s="258"/>
      <c r="AI66" s="258"/>
      <c r="AJ66" s="258"/>
      <c r="AK66" s="258"/>
      <c r="AL66" s="258"/>
      <c r="AM66" s="258"/>
      <c r="AN66" s="258"/>
      <c r="AO66" s="258"/>
      <c r="AP66" s="258"/>
      <c r="AQ66" s="258"/>
      <c r="AR66" s="258"/>
      <c r="AS66" s="258"/>
      <c r="AT66" s="258"/>
      <c r="AU66" s="258"/>
      <c r="AV66" s="258"/>
      <c r="AW66" s="258"/>
      <c r="AX66" s="258"/>
      <c r="AY66" s="258"/>
      <c r="AZ66" s="258"/>
      <c r="BA66" s="258"/>
      <c r="BB66" s="258"/>
      <c r="BC66" s="258"/>
      <c r="BD66" s="258"/>
      <c r="BE66" s="258"/>
      <c r="BF66" s="258"/>
      <c r="BG66" s="258"/>
      <c r="BH66" s="258"/>
      <c r="BI66" s="258"/>
      <c r="BJ66" s="258"/>
      <c r="BK66" s="258"/>
      <c r="BL66" s="258"/>
      <c r="BM66" s="258"/>
      <c r="BN66" s="258"/>
      <c r="BO66" s="258"/>
      <c r="BP66" s="258"/>
      <c r="BQ66" s="258"/>
      <c r="BR66" s="258"/>
      <c r="BS66" s="258"/>
      <c r="BT66" s="258"/>
      <c r="BU66" s="258"/>
      <c r="BV66" s="258"/>
      <c r="BW66" s="258"/>
      <c r="BX66" s="258"/>
      <c r="BY66" s="258"/>
      <c r="BZ66" s="258"/>
      <c r="CA66" s="258"/>
      <c r="CB66" s="258"/>
      <c r="CC66" s="258"/>
      <c r="CD66" s="258"/>
      <c r="CE66" s="258"/>
      <c r="CF66" s="258"/>
      <c r="CG66" s="258"/>
      <c r="CH66" s="258"/>
      <c r="CI66" s="258"/>
      <c r="CJ66" s="258"/>
      <c r="CK66" s="258"/>
      <c r="CL66" s="258"/>
      <c r="CM66" s="258"/>
      <c r="CN66" s="258"/>
      <c r="CO66" s="258"/>
      <c r="CP66" s="258"/>
      <c r="CQ66" s="258"/>
      <c r="CR66" s="258"/>
      <c r="CS66" s="258"/>
      <c r="CT66" s="258"/>
      <c r="CU66" s="258"/>
      <c r="CV66" s="258"/>
      <c r="CW66" s="258"/>
      <c r="CX66" s="258"/>
      <c r="CY66" s="258"/>
      <c r="CZ66" s="258"/>
      <c r="DA66" s="258"/>
      <c r="DB66" s="258"/>
      <c r="DC66" s="258"/>
      <c r="DD66" s="258"/>
      <c r="DE66" s="258"/>
      <c r="DF66" s="258"/>
      <c r="DG66" s="258"/>
      <c r="DH66" s="258"/>
      <c r="DI66" s="258"/>
      <c r="DJ66" s="258"/>
      <c r="DK66" s="258"/>
      <c r="DL66" s="258"/>
      <c r="DM66" s="258"/>
      <c r="DN66" s="258"/>
      <c r="DO66" s="258"/>
      <c r="DP66" s="258"/>
      <c r="DQ66" s="258"/>
      <c r="DR66" s="258"/>
      <c r="DS66" s="258"/>
      <c r="DT66" s="258"/>
      <c r="DU66" s="258"/>
      <c r="DV66" s="258"/>
      <c r="DW66" s="258"/>
      <c r="DX66" s="258"/>
      <c r="DY66" s="258"/>
      <c r="DZ66" s="258"/>
      <c r="EA66" s="258"/>
      <c r="EB66" s="258"/>
      <c r="EC66" s="258"/>
      <c r="ED66" s="258"/>
      <c r="EE66" s="258"/>
      <c r="EF66" s="258"/>
      <c r="EG66" s="258"/>
      <c r="EH66" s="258"/>
      <c r="EI66" s="258"/>
      <c r="EJ66" s="258"/>
      <c r="EK66" s="258"/>
      <c r="EL66" s="258"/>
      <c r="EM66" s="258"/>
      <c r="EN66" s="258"/>
      <c r="EO66" s="258"/>
      <c r="EP66" s="258"/>
      <c r="EQ66" s="258"/>
      <c r="ER66" s="258"/>
      <c r="ES66" s="258"/>
      <c r="ET66" s="258"/>
      <c r="EU66" s="258"/>
      <c r="EV66" s="258"/>
      <c r="EW66" s="258"/>
      <c r="EX66" s="258"/>
      <c r="EY66" s="258"/>
      <c r="EZ66" s="258"/>
      <c r="FA66" s="258"/>
      <c r="FB66" s="258"/>
      <c r="FC66" s="258"/>
      <c r="FD66" s="258"/>
      <c r="FE66" s="258"/>
      <c r="FF66" s="258"/>
      <c r="FG66" s="258"/>
      <c r="FH66" s="258"/>
      <c r="FI66" s="258"/>
      <c r="FJ66" s="258"/>
      <c r="FK66" s="258"/>
      <c r="FL66" s="258"/>
      <c r="FM66" s="258"/>
      <c r="FN66" s="258"/>
      <c r="FO66" s="258"/>
      <c r="FP66" s="258"/>
      <c r="FQ66" s="258"/>
      <c r="FR66" s="258"/>
      <c r="FS66" s="258"/>
      <c r="FT66" s="258"/>
    </row>
    <row r="67" spans="1:176" s="558" customFormat="1" ht="26.25" customHeight="1">
      <c r="A67" s="553">
        <v>46</v>
      </c>
      <c r="B67" s="8" t="s">
        <v>53</v>
      </c>
      <c r="C67" s="554">
        <v>4013111</v>
      </c>
      <c r="D67" s="555" t="s">
        <v>991</v>
      </c>
      <c r="E67" s="190" t="s">
        <v>125</v>
      </c>
      <c r="F67" s="560">
        <v>796</v>
      </c>
      <c r="G67" s="224" t="s">
        <v>37</v>
      </c>
      <c r="H67" s="553"/>
      <c r="I67" s="510">
        <v>75401000000</v>
      </c>
      <c r="J67" s="556" t="s">
        <v>939</v>
      </c>
      <c r="K67" s="255">
        <v>500000</v>
      </c>
      <c r="L67" s="518" t="s">
        <v>992</v>
      </c>
      <c r="M67" s="556" t="s">
        <v>49</v>
      </c>
      <c r="N67" s="561" t="s">
        <v>56</v>
      </c>
      <c r="O67" s="8" t="s">
        <v>58</v>
      </c>
    </row>
    <row r="68" spans="1:176" s="558" customFormat="1" ht="27.75" customHeight="1">
      <c r="A68" s="553">
        <v>47</v>
      </c>
      <c r="B68" s="8" t="s">
        <v>53</v>
      </c>
      <c r="C68" s="554">
        <v>5020000</v>
      </c>
      <c r="D68" s="555" t="s">
        <v>993</v>
      </c>
      <c r="E68" s="190" t="s">
        <v>125</v>
      </c>
      <c r="F68" s="560">
        <v>796</v>
      </c>
      <c r="G68" s="224" t="s">
        <v>37</v>
      </c>
      <c r="H68" s="553"/>
      <c r="I68" s="510">
        <v>75401000000</v>
      </c>
      <c r="J68" s="556" t="s">
        <v>939</v>
      </c>
      <c r="K68" s="255">
        <v>550</v>
      </c>
      <c r="L68" s="518" t="s">
        <v>992</v>
      </c>
      <c r="M68" s="556" t="s">
        <v>49</v>
      </c>
      <c r="N68" s="561" t="s">
        <v>56</v>
      </c>
      <c r="O68" s="8" t="s">
        <v>58</v>
      </c>
    </row>
    <row r="69" spans="1:176" s="526" customFormat="1" ht="21.75" customHeight="1">
      <c r="A69" s="553">
        <v>48</v>
      </c>
      <c r="B69" s="8" t="s">
        <v>53</v>
      </c>
      <c r="C69" s="190">
        <v>3020000</v>
      </c>
      <c r="D69" s="577" t="s">
        <v>994</v>
      </c>
      <c r="E69" s="190" t="s">
        <v>125</v>
      </c>
      <c r="F69" s="190">
        <v>796</v>
      </c>
      <c r="G69" s="190" t="s">
        <v>37</v>
      </c>
      <c r="H69" s="190">
        <v>1</v>
      </c>
      <c r="I69" s="510">
        <v>75401000000</v>
      </c>
      <c r="J69" s="556" t="s">
        <v>939</v>
      </c>
      <c r="K69" s="566">
        <v>82203</v>
      </c>
      <c r="L69" s="8" t="s">
        <v>940</v>
      </c>
      <c r="M69" s="8" t="s">
        <v>940</v>
      </c>
      <c r="N69" s="8" t="s">
        <v>56</v>
      </c>
      <c r="O69" s="8" t="s">
        <v>58</v>
      </c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58"/>
      <c r="AE69" s="258"/>
      <c r="AF69" s="258"/>
      <c r="AG69" s="258"/>
      <c r="AH69" s="258"/>
      <c r="AI69" s="258"/>
      <c r="AJ69" s="258"/>
      <c r="AK69" s="258"/>
      <c r="AL69" s="258"/>
      <c r="AM69" s="258"/>
      <c r="AN69" s="258"/>
      <c r="AO69" s="258"/>
      <c r="AP69" s="258"/>
      <c r="AQ69" s="258"/>
      <c r="AR69" s="258"/>
      <c r="AS69" s="258"/>
      <c r="AT69" s="258"/>
      <c r="AU69" s="258"/>
      <c r="AV69" s="258"/>
      <c r="AW69" s="258"/>
      <c r="AX69" s="258"/>
      <c r="AY69" s="258"/>
      <c r="AZ69" s="258"/>
      <c r="BA69" s="258"/>
      <c r="BB69" s="258"/>
      <c r="BC69" s="258"/>
      <c r="BD69" s="258"/>
      <c r="BE69" s="258"/>
      <c r="BF69" s="258"/>
      <c r="BG69" s="258"/>
      <c r="BH69" s="258"/>
      <c r="BI69" s="258"/>
      <c r="BJ69" s="258"/>
      <c r="BK69" s="258"/>
      <c r="BL69" s="258"/>
      <c r="BM69" s="258"/>
      <c r="BN69" s="258"/>
      <c r="BO69" s="258"/>
      <c r="BP69" s="258"/>
      <c r="BQ69" s="258"/>
      <c r="BR69" s="258"/>
      <c r="BS69" s="258"/>
      <c r="BT69" s="258"/>
      <c r="BU69" s="258"/>
      <c r="BV69" s="258"/>
      <c r="BW69" s="258"/>
      <c r="BX69" s="258"/>
      <c r="BY69" s="258"/>
      <c r="BZ69" s="258"/>
      <c r="CA69" s="258"/>
      <c r="CB69" s="258"/>
      <c r="CC69" s="258"/>
      <c r="CD69" s="258"/>
      <c r="CE69" s="258"/>
      <c r="CF69" s="258"/>
      <c r="CG69" s="258"/>
      <c r="CH69" s="258"/>
      <c r="CI69" s="258"/>
      <c r="CJ69" s="258"/>
      <c r="CK69" s="258"/>
      <c r="CL69" s="258"/>
      <c r="CM69" s="258"/>
      <c r="CN69" s="258"/>
      <c r="CO69" s="258"/>
      <c r="CP69" s="258"/>
      <c r="CQ69" s="258"/>
      <c r="CR69" s="258"/>
      <c r="CS69" s="258"/>
      <c r="CT69" s="258"/>
      <c r="CU69" s="258"/>
      <c r="CV69" s="258"/>
      <c r="CW69" s="258"/>
      <c r="CX69" s="258"/>
      <c r="CY69" s="258"/>
      <c r="CZ69" s="258"/>
      <c r="DA69" s="258"/>
      <c r="DB69" s="258"/>
      <c r="DC69" s="258"/>
      <c r="DD69" s="258"/>
      <c r="DE69" s="258"/>
      <c r="DF69" s="258"/>
      <c r="DG69" s="258"/>
      <c r="DH69" s="258"/>
      <c r="DI69" s="258"/>
      <c r="DJ69" s="258"/>
      <c r="DK69" s="258"/>
      <c r="DL69" s="258"/>
      <c r="DM69" s="258"/>
      <c r="DN69" s="258"/>
      <c r="DO69" s="258"/>
      <c r="DP69" s="258"/>
      <c r="DQ69" s="258"/>
      <c r="DR69" s="258"/>
      <c r="DS69" s="258"/>
      <c r="DT69" s="258"/>
      <c r="DU69" s="258"/>
      <c r="DV69" s="258"/>
      <c r="DW69" s="258"/>
      <c r="DX69" s="258"/>
      <c r="DY69" s="258"/>
      <c r="DZ69" s="258"/>
      <c r="EA69" s="258"/>
      <c r="EB69" s="258"/>
      <c r="EC69" s="258"/>
      <c r="ED69" s="258"/>
      <c r="EE69" s="258"/>
      <c r="EF69" s="258"/>
      <c r="EG69" s="258"/>
      <c r="EH69" s="258"/>
      <c r="EI69" s="258"/>
      <c r="EJ69" s="258"/>
      <c r="EK69" s="258"/>
      <c r="EL69" s="258"/>
      <c r="EM69" s="258"/>
      <c r="EN69" s="258"/>
      <c r="EO69" s="258"/>
      <c r="EP69" s="258"/>
      <c r="EQ69" s="258"/>
      <c r="ER69" s="258"/>
      <c r="ES69" s="258"/>
      <c r="ET69" s="258"/>
      <c r="EU69" s="258"/>
      <c r="EV69" s="258"/>
      <c r="EW69" s="258"/>
      <c r="EX69" s="258"/>
      <c r="EY69" s="258"/>
      <c r="EZ69" s="258"/>
      <c r="FA69" s="258"/>
      <c r="FB69" s="258"/>
      <c r="FC69" s="258"/>
      <c r="FD69" s="258"/>
      <c r="FE69" s="258"/>
      <c r="FF69" s="258"/>
      <c r="FG69" s="258"/>
      <c r="FH69" s="258"/>
      <c r="FI69" s="258"/>
      <c r="FJ69" s="258"/>
      <c r="FK69" s="258"/>
      <c r="FL69" s="258"/>
      <c r="FM69" s="258"/>
      <c r="FN69" s="258"/>
      <c r="FO69" s="258"/>
      <c r="FP69" s="258"/>
      <c r="FQ69" s="258"/>
      <c r="FR69" s="258"/>
      <c r="FS69" s="258"/>
      <c r="FT69" s="258"/>
    </row>
    <row r="70" spans="1:176" s="558" customFormat="1" ht="35.25" customHeight="1">
      <c r="A70" s="553">
        <v>49</v>
      </c>
      <c r="B70" s="8" t="s">
        <v>53</v>
      </c>
      <c r="C70" s="554">
        <v>5020000</v>
      </c>
      <c r="D70" s="555" t="s">
        <v>995</v>
      </c>
      <c r="E70" s="190" t="s">
        <v>125</v>
      </c>
      <c r="F70" s="560">
        <v>796</v>
      </c>
      <c r="G70" s="224" t="s">
        <v>37</v>
      </c>
      <c r="H70" s="553"/>
      <c r="I70" s="510">
        <v>75401000000</v>
      </c>
      <c r="J70" s="556" t="s">
        <v>939</v>
      </c>
      <c r="K70" s="255">
        <v>2500</v>
      </c>
      <c r="L70" s="518" t="s">
        <v>992</v>
      </c>
      <c r="M70" s="556" t="s">
        <v>49</v>
      </c>
      <c r="N70" s="561" t="s">
        <v>56</v>
      </c>
      <c r="O70" s="8" t="s">
        <v>58</v>
      </c>
    </row>
    <row r="71" spans="1:176" s="558" customFormat="1" ht="33" customHeight="1">
      <c r="A71" s="553">
        <v>50</v>
      </c>
      <c r="B71" s="8" t="s">
        <v>53</v>
      </c>
      <c r="C71" s="554">
        <v>7111020</v>
      </c>
      <c r="D71" s="555" t="s">
        <v>996</v>
      </c>
      <c r="E71" s="190" t="s">
        <v>125</v>
      </c>
      <c r="F71" s="560">
        <v>796</v>
      </c>
      <c r="G71" s="224" t="s">
        <v>37</v>
      </c>
      <c r="H71" s="553"/>
      <c r="I71" s="510">
        <v>75401000000</v>
      </c>
      <c r="J71" s="556" t="s">
        <v>939</v>
      </c>
      <c r="K71" s="255">
        <v>66780</v>
      </c>
      <c r="L71" s="518" t="s">
        <v>992</v>
      </c>
      <c r="M71" s="556" t="s">
        <v>49</v>
      </c>
      <c r="N71" s="561" t="s">
        <v>56</v>
      </c>
      <c r="O71" s="8" t="s">
        <v>58</v>
      </c>
    </row>
    <row r="72" spans="1:176" s="558" customFormat="1" ht="41.25" customHeight="1">
      <c r="A72" s="553">
        <v>51</v>
      </c>
      <c r="B72" s="8" t="s">
        <v>53</v>
      </c>
      <c r="C72" s="554">
        <v>8513102</v>
      </c>
      <c r="D72" s="555" t="s">
        <v>997</v>
      </c>
      <c r="E72" s="190" t="s">
        <v>125</v>
      </c>
      <c r="F72" s="553" t="s">
        <v>998</v>
      </c>
      <c r="G72" s="565" t="s">
        <v>999</v>
      </c>
      <c r="H72" s="553">
        <v>14527</v>
      </c>
      <c r="I72" s="510">
        <v>75401000000</v>
      </c>
      <c r="J72" s="556" t="s">
        <v>939</v>
      </c>
      <c r="K72" s="255">
        <v>147732</v>
      </c>
      <c r="L72" s="518" t="s">
        <v>992</v>
      </c>
      <c r="M72" s="556" t="s">
        <v>49</v>
      </c>
      <c r="N72" s="561" t="s">
        <v>56</v>
      </c>
      <c r="O72" s="8" t="s">
        <v>58</v>
      </c>
    </row>
    <row r="73" spans="1:176" s="558" customFormat="1" ht="33" customHeight="1">
      <c r="A73" s="553">
        <v>52</v>
      </c>
      <c r="B73" s="8" t="s">
        <v>53</v>
      </c>
      <c r="C73" s="11">
        <v>8511121</v>
      </c>
      <c r="D73" s="555" t="s">
        <v>1000</v>
      </c>
      <c r="E73" s="190" t="s">
        <v>125</v>
      </c>
      <c r="F73" s="560">
        <v>796</v>
      </c>
      <c r="G73" s="224" t="s">
        <v>37</v>
      </c>
      <c r="I73" s="510">
        <v>75401000000</v>
      </c>
      <c r="J73" s="556" t="s">
        <v>939</v>
      </c>
      <c r="K73" s="255">
        <v>25340</v>
      </c>
      <c r="L73" s="518" t="s">
        <v>992</v>
      </c>
      <c r="M73" s="556" t="s">
        <v>49</v>
      </c>
      <c r="N73" s="561" t="s">
        <v>56</v>
      </c>
      <c r="O73" s="8" t="s">
        <v>58</v>
      </c>
    </row>
    <row r="74" spans="1:176" s="526" customFormat="1" ht="21.75" customHeight="1">
      <c r="A74" s="553">
        <v>53</v>
      </c>
      <c r="B74" s="8" t="s">
        <v>53</v>
      </c>
      <c r="C74" s="8">
        <v>3312040</v>
      </c>
      <c r="D74" s="577" t="s">
        <v>1001</v>
      </c>
      <c r="E74" s="190" t="s">
        <v>125</v>
      </c>
      <c r="F74" s="190">
        <v>796</v>
      </c>
      <c r="G74" s="190" t="s">
        <v>37</v>
      </c>
      <c r="H74" s="190">
        <v>1</v>
      </c>
      <c r="I74" s="510">
        <v>75401000000</v>
      </c>
      <c r="J74" s="556" t="s">
        <v>939</v>
      </c>
      <c r="K74" s="566">
        <v>98305</v>
      </c>
      <c r="L74" s="8" t="s">
        <v>940</v>
      </c>
      <c r="M74" s="8" t="s">
        <v>940</v>
      </c>
      <c r="N74" s="8" t="s">
        <v>56</v>
      </c>
      <c r="O74" s="8" t="s">
        <v>58</v>
      </c>
      <c r="P74" s="258"/>
      <c r="Q74" s="258"/>
      <c r="R74" s="258"/>
      <c r="S74" s="258"/>
      <c r="T74" s="258"/>
      <c r="U74" s="258"/>
      <c r="V74" s="258"/>
      <c r="W74" s="258"/>
      <c r="X74" s="258"/>
      <c r="Y74" s="258"/>
      <c r="Z74" s="258"/>
      <c r="AA74" s="258"/>
      <c r="AB74" s="258"/>
      <c r="AC74" s="258"/>
      <c r="AD74" s="258"/>
      <c r="AE74" s="258"/>
      <c r="AF74" s="258"/>
      <c r="AG74" s="258"/>
      <c r="AH74" s="258"/>
      <c r="AI74" s="258"/>
      <c r="AJ74" s="258"/>
      <c r="AK74" s="258"/>
      <c r="AL74" s="258"/>
      <c r="AM74" s="258"/>
      <c r="AN74" s="258"/>
      <c r="AO74" s="258"/>
      <c r="AP74" s="258"/>
      <c r="AQ74" s="258"/>
      <c r="AR74" s="258"/>
      <c r="AS74" s="258"/>
      <c r="AT74" s="258"/>
      <c r="AU74" s="258"/>
      <c r="AV74" s="258"/>
      <c r="AW74" s="258"/>
      <c r="AX74" s="258"/>
      <c r="AY74" s="258"/>
      <c r="AZ74" s="258"/>
      <c r="BA74" s="258"/>
      <c r="BB74" s="258"/>
      <c r="BC74" s="258"/>
      <c r="BD74" s="258"/>
      <c r="BE74" s="258"/>
      <c r="BF74" s="258"/>
      <c r="BG74" s="258"/>
      <c r="BH74" s="258"/>
      <c r="BI74" s="258"/>
      <c r="BJ74" s="258"/>
      <c r="BK74" s="258"/>
      <c r="BL74" s="258"/>
      <c r="BM74" s="258"/>
      <c r="BN74" s="258"/>
      <c r="BO74" s="258"/>
      <c r="BP74" s="258"/>
      <c r="BQ74" s="258"/>
      <c r="BR74" s="258"/>
      <c r="BS74" s="258"/>
      <c r="BT74" s="258"/>
      <c r="BU74" s="258"/>
      <c r="BV74" s="258"/>
      <c r="BW74" s="258"/>
      <c r="BX74" s="258"/>
      <c r="BY74" s="258"/>
      <c r="BZ74" s="258"/>
      <c r="CA74" s="258"/>
      <c r="CB74" s="258"/>
      <c r="CC74" s="258"/>
      <c r="CD74" s="258"/>
      <c r="CE74" s="258"/>
      <c r="CF74" s="258"/>
      <c r="CG74" s="258"/>
      <c r="CH74" s="258"/>
      <c r="CI74" s="258"/>
      <c r="CJ74" s="258"/>
      <c r="CK74" s="258"/>
      <c r="CL74" s="258"/>
      <c r="CM74" s="258"/>
      <c r="CN74" s="258"/>
      <c r="CO74" s="258"/>
      <c r="CP74" s="258"/>
      <c r="CQ74" s="258"/>
      <c r="CR74" s="258"/>
      <c r="CS74" s="258"/>
      <c r="CT74" s="258"/>
      <c r="CU74" s="258"/>
      <c r="CV74" s="258"/>
      <c r="CW74" s="258"/>
      <c r="CX74" s="258"/>
      <c r="CY74" s="258"/>
      <c r="CZ74" s="258"/>
      <c r="DA74" s="258"/>
      <c r="DB74" s="258"/>
      <c r="DC74" s="258"/>
      <c r="DD74" s="258"/>
      <c r="DE74" s="258"/>
      <c r="DF74" s="258"/>
      <c r="DG74" s="258"/>
      <c r="DH74" s="258"/>
      <c r="DI74" s="258"/>
      <c r="DJ74" s="258"/>
      <c r="DK74" s="258"/>
      <c r="DL74" s="258"/>
      <c r="DM74" s="258"/>
      <c r="DN74" s="258"/>
      <c r="DO74" s="258"/>
      <c r="DP74" s="258"/>
      <c r="DQ74" s="258"/>
      <c r="DR74" s="258"/>
      <c r="DS74" s="258"/>
      <c r="DT74" s="258"/>
      <c r="DU74" s="258"/>
      <c r="DV74" s="258"/>
      <c r="DW74" s="258"/>
      <c r="DX74" s="258"/>
      <c r="DY74" s="258"/>
      <c r="DZ74" s="258"/>
      <c r="EA74" s="258"/>
      <c r="EB74" s="258"/>
      <c r="EC74" s="258"/>
      <c r="ED74" s="258"/>
      <c r="EE74" s="258"/>
      <c r="EF74" s="258"/>
      <c r="EG74" s="258"/>
      <c r="EH74" s="258"/>
      <c r="EI74" s="258"/>
      <c r="EJ74" s="258"/>
      <c r="EK74" s="258"/>
      <c r="EL74" s="258"/>
      <c r="EM74" s="258"/>
      <c r="EN74" s="258"/>
      <c r="EO74" s="258"/>
      <c r="EP74" s="258"/>
      <c r="EQ74" s="258"/>
      <c r="ER74" s="258"/>
      <c r="ES74" s="258"/>
      <c r="ET74" s="258"/>
      <c r="EU74" s="258"/>
      <c r="EV74" s="258"/>
      <c r="EW74" s="258"/>
      <c r="EX74" s="258"/>
      <c r="EY74" s="258"/>
      <c r="EZ74" s="258"/>
      <c r="FA74" s="258"/>
      <c r="FB74" s="258"/>
      <c r="FC74" s="258"/>
      <c r="FD74" s="258"/>
      <c r="FE74" s="258"/>
      <c r="FF74" s="258"/>
      <c r="FG74" s="258"/>
      <c r="FH74" s="258"/>
      <c r="FI74" s="258"/>
      <c r="FJ74" s="258"/>
      <c r="FK74" s="258"/>
      <c r="FL74" s="258"/>
      <c r="FM74" s="258"/>
      <c r="FN74" s="258"/>
      <c r="FO74" s="258"/>
      <c r="FP74" s="258"/>
      <c r="FQ74" s="258"/>
      <c r="FR74" s="258"/>
      <c r="FS74" s="258"/>
      <c r="FT74" s="258"/>
    </row>
    <row r="75" spans="1:176" s="9" customFormat="1">
      <c r="A75" s="1112" t="s">
        <v>1002</v>
      </c>
      <c r="B75" s="1113"/>
      <c r="C75" s="1113"/>
      <c r="D75" s="1113"/>
      <c r="E75" s="1113"/>
      <c r="F75" s="1113"/>
      <c r="G75" s="1113"/>
      <c r="H75" s="1113"/>
      <c r="I75" s="1113"/>
      <c r="J75" s="1114"/>
      <c r="K75" s="623">
        <f>SUM(K22:K74)</f>
        <v>70365471.289999992</v>
      </c>
      <c r="L75" s="520"/>
      <c r="M75" s="520"/>
      <c r="N75" s="520"/>
      <c r="O75" s="622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258"/>
      <c r="AA75" s="258"/>
      <c r="AB75" s="258"/>
      <c r="AC75" s="258"/>
      <c r="AD75" s="258"/>
      <c r="AE75" s="258"/>
      <c r="AF75" s="258"/>
      <c r="AG75" s="258"/>
      <c r="AH75" s="258"/>
      <c r="AI75" s="258"/>
      <c r="AJ75" s="258"/>
      <c r="AK75" s="258"/>
      <c r="AL75" s="258"/>
      <c r="AM75" s="258"/>
      <c r="AN75" s="258"/>
      <c r="AO75" s="258"/>
      <c r="AP75" s="258"/>
      <c r="AQ75" s="258"/>
      <c r="AR75" s="258"/>
      <c r="AS75" s="258"/>
      <c r="AT75" s="258"/>
      <c r="AU75" s="258"/>
      <c r="AV75" s="258"/>
      <c r="AW75" s="258"/>
      <c r="AX75" s="258"/>
      <c r="AY75" s="258"/>
      <c r="AZ75" s="258"/>
      <c r="BA75" s="258"/>
      <c r="BB75" s="258"/>
      <c r="BC75" s="258"/>
      <c r="BD75" s="258"/>
      <c r="BE75" s="258"/>
      <c r="BF75" s="258"/>
      <c r="BG75" s="258"/>
      <c r="BH75" s="258"/>
      <c r="BI75" s="258"/>
      <c r="BJ75" s="258"/>
      <c r="BK75" s="258"/>
      <c r="BL75" s="258"/>
      <c r="BM75" s="258"/>
      <c r="BN75" s="258"/>
      <c r="BO75" s="258"/>
      <c r="BP75" s="258"/>
      <c r="BQ75" s="258"/>
      <c r="BR75" s="258"/>
      <c r="BS75" s="258"/>
      <c r="BT75" s="258"/>
      <c r="BU75" s="258"/>
      <c r="BV75" s="258"/>
      <c r="BW75" s="258"/>
      <c r="BX75" s="258"/>
      <c r="BY75" s="258"/>
      <c r="BZ75" s="258"/>
      <c r="CA75" s="258"/>
      <c r="CB75" s="258"/>
      <c r="CC75" s="258"/>
      <c r="CD75" s="258"/>
      <c r="CE75" s="258"/>
      <c r="CF75" s="258"/>
      <c r="CG75" s="258"/>
      <c r="CH75" s="258"/>
      <c r="CI75" s="258"/>
      <c r="CJ75" s="258"/>
      <c r="CK75" s="258"/>
      <c r="CL75" s="258"/>
      <c r="CM75" s="258"/>
      <c r="CN75" s="258"/>
      <c r="CO75" s="258"/>
      <c r="CP75" s="258"/>
      <c r="CQ75" s="258"/>
      <c r="CR75" s="258"/>
      <c r="CS75" s="258"/>
      <c r="CT75" s="258"/>
      <c r="CU75" s="258"/>
      <c r="CV75" s="258"/>
      <c r="CW75" s="258"/>
      <c r="CX75" s="258"/>
      <c r="CY75" s="258"/>
      <c r="CZ75" s="258"/>
      <c r="DA75" s="258"/>
      <c r="DB75" s="258"/>
      <c r="DC75" s="258"/>
      <c r="DD75" s="258"/>
      <c r="DE75" s="258"/>
      <c r="DF75" s="258"/>
      <c r="DG75" s="258"/>
      <c r="DH75" s="258"/>
      <c r="DI75" s="258"/>
      <c r="DJ75" s="258"/>
      <c r="DK75" s="258"/>
      <c r="DL75" s="258"/>
      <c r="DM75" s="258"/>
      <c r="DN75" s="258"/>
      <c r="DO75" s="258"/>
      <c r="DP75" s="258"/>
      <c r="DQ75" s="258"/>
      <c r="DR75" s="258"/>
      <c r="DS75" s="258"/>
      <c r="DT75" s="258"/>
      <c r="DU75" s="258"/>
      <c r="DV75" s="258"/>
      <c r="DW75" s="258"/>
      <c r="DX75" s="258"/>
      <c r="DY75" s="258"/>
      <c r="DZ75" s="258"/>
      <c r="EA75" s="258"/>
      <c r="EB75" s="258"/>
      <c r="EC75" s="258"/>
      <c r="ED75" s="258"/>
      <c r="EE75" s="258"/>
      <c r="EF75" s="258"/>
      <c r="EG75" s="258"/>
      <c r="EH75" s="258"/>
      <c r="EI75" s="258"/>
      <c r="EJ75" s="258"/>
      <c r="EK75" s="258"/>
      <c r="EL75" s="258"/>
      <c r="EM75" s="258"/>
      <c r="EN75" s="258"/>
      <c r="EO75" s="258"/>
      <c r="EP75" s="258"/>
      <c r="EQ75" s="258"/>
      <c r="ER75" s="258"/>
      <c r="ES75" s="258"/>
      <c r="ET75" s="258"/>
      <c r="EU75" s="258"/>
      <c r="EV75" s="258"/>
      <c r="EW75" s="258"/>
      <c r="EX75" s="258"/>
      <c r="EY75" s="258"/>
      <c r="EZ75" s="258"/>
      <c r="FA75" s="258"/>
      <c r="FB75" s="258"/>
      <c r="FC75" s="258"/>
      <c r="FD75" s="258"/>
      <c r="FE75" s="258"/>
      <c r="FF75" s="258"/>
      <c r="FG75" s="258"/>
      <c r="FH75" s="258"/>
      <c r="FI75" s="258"/>
      <c r="FJ75" s="258"/>
      <c r="FK75" s="258"/>
      <c r="FL75" s="258"/>
      <c r="FM75" s="258"/>
      <c r="FN75" s="258"/>
      <c r="FO75" s="258"/>
      <c r="FP75" s="258"/>
      <c r="FQ75" s="258"/>
      <c r="FR75" s="258"/>
      <c r="FS75" s="258"/>
      <c r="FT75" s="258"/>
    </row>
    <row r="76" spans="1:176" s="9" customFormat="1">
      <c r="A76" s="930" t="s">
        <v>29</v>
      </c>
      <c r="B76" s="931"/>
      <c r="C76" s="931"/>
      <c r="D76" s="931"/>
      <c r="E76" s="931"/>
      <c r="F76" s="931"/>
      <c r="G76" s="931"/>
      <c r="H76" s="931"/>
      <c r="I76" s="931"/>
      <c r="J76" s="931"/>
      <c r="K76" s="931"/>
      <c r="L76" s="931"/>
      <c r="M76" s="931"/>
      <c r="N76" s="931"/>
      <c r="O76" s="932"/>
      <c r="P76" s="258"/>
      <c r="Q76" s="258"/>
      <c r="R76" s="258"/>
      <c r="S76" s="258"/>
      <c r="T76" s="258"/>
      <c r="U76" s="258"/>
      <c r="V76" s="258"/>
      <c r="W76" s="258"/>
      <c r="X76" s="258"/>
      <c r="Y76" s="258"/>
      <c r="Z76" s="258"/>
      <c r="AA76" s="258"/>
      <c r="AB76" s="258"/>
      <c r="AC76" s="258"/>
      <c r="AD76" s="258"/>
      <c r="AE76" s="258"/>
      <c r="AF76" s="258"/>
      <c r="AG76" s="258"/>
      <c r="AH76" s="258"/>
      <c r="AI76" s="258"/>
      <c r="AJ76" s="258"/>
      <c r="AK76" s="258"/>
      <c r="AL76" s="258"/>
      <c r="AM76" s="258"/>
      <c r="AN76" s="258"/>
      <c r="AO76" s="258"/>
      <c r="AP76" s="258"/>
      <c r="AQ76" s="258"/>
      <c r="AR76" s="258"/>
      <c r="AS76" s="258"/>
      <c r="AT76" s="258"/>
      <c r="AU76" s="258"/>
      <c r="AV76" s="258"/>
      <c r="AW76" s="258"/>
      <c r="AX76" s="258"/>
      <c r="AY76" s="258"/>
      <c r="AZ76" s="258"/>
      <c r="BA76" s="258"/>
      <c r="BB76" s="258"/>
      <c r="BC76" s="258"/>
      <c r="BD76" s="258"/>
      <c r="BE76" s="258"/>
      <c r="BF76" s="258"/>
      <c r="BG76" s="258"/>
      <c r="BH76" s="258"/>
      <c r="BI76" s="258"/>
      <c r="BJ76" s="258"/>
      <c r="BK76" s="258"/>
      <c r="BL76" s="258"/>
      <c r="BM76" s="258"/>
      <c r="BN76" s="258"/>
      <c r="BO76" s="258"/>
      <c r="BP76" s="258"/>
      <c r="BQ76" s="258"/>
      <c r="BR76" s="258"/>
      <c r="BS76" s="258"/>
      <c r="BT76" s="258"/>
      <c r="BU76" s="258"/>
      <c r="BV76" s="258"/>
      <c r="BW76" s="258"/>
      <c r="BX76" s="258"/>
      <c r="BY76" s="258"/>
      <c r="BZ76" s="258"/>
      <c r="CA76" s="258"/>
      <c r="CB76" s="258"/>
      <c r="CC76" s="258"/>
      <c r="CD76" s="258"/>
      <c r="CE76" s="258"/>
      <c r="CF76" s="258"/>
      <c r="CG76" s="258"/>
      <c r="CH76" s="258"/>
      <c r="CI76" s="258"/>
      <c r="CJ76" s="258"/>
      <c r="CK76" s="258"/>
      <c r="CL76" s="258"/>
      <c r="CM76" s="258"/>
      <c r="CN76" s="258"/>
      <c r="CO76" s="258"/>
      <c r="CP76" s="258"/>
      <c r="CQ76" s="258"/>
      <c r="CR76" s="258"/>
      <c r="CS76" s="258"/>
      <c r="CT76" s="258"/>
      <c r="CU76" s="258"/>
      <c r="CV76" s="258"/>
      <c r="CW76" s="258"/>
      <c r="CX76" s="258"/>
      <c r="CY76" s="258"/>
      <c r="CZ76" s="258"/>
      <c r="DA76" s="258"/>
      <c r="DB76" s="258"/>
      <c r="DC76" s="258"/>
      <c r="DD76" s="258"/>
      <c r="DE76" s="258"/>
      <c r="DF76" s="258"/>
      <c r="DG76" s="258"/>
      <c r="DH76" s="258"/>
      <c r="DI76" s="258"/>
      <c r="DJ76" s="258"/>
      <c r="DK76" s="258"/>
      <c r="DL76" s="258"/>
      <c r="DM76" s="258"/>
      <c r="DN76" s="258"/>
      <c r="DO76" s="258"/>
      <c r="DP76" s="258"/>
      <c r="DQ76" s="258"/>
      <c r="DR76" s="258"/>
      <c r="DS76" s="258"/>
      <c r="DT76" s="258"/>
      <c r="DU76" s="258"/>
      <c r="DV76" s="258"/>
      <c r="DW76" s="258"/>
      <c r="DX76" s="258"/>
      <c r="DY76" s="258"/>
      <c r="DZ76" s="258"/>
      <c r="EA76" s="258"/>
      <c r="EB76" s="258"/>
      <c r="EC76" s="258"/>
      <c r="ED76" s="258"/>
      <c r="EE76" s="258"/>
      <c r="EF76" s="258"/>
      <c r="EG76" s="258"/>
      <c r="EH76" s="258"/>
      <c r="EI76" s="258"/>
      <c r="EJ76" s="258"/>
      <c r="EK76" s="258"/>
      <c r="EL76" s="258"/>
      <c r="EM76" s="258"/>
      <c r="EN76" s="258"/>
      <c r="EO76" s="258"/>
      <c r="EP76" s="258"/>
      <c r="EQ76" s="258"/>
      <c r="ER76" s="258"/>
      <c r="ES76" s="258"/>
      <c r="ET76" s="258"/>
      <c r="EU76" s="258"/>
      <c r="EV76" s="258"/>
      <c r="EW76" s="258"/>
      <c r="EX76" s="258"/>
      <c r="EY76" s="258"/>
      <c r="EZ76" s="258"/>
      <c r="FA76" s="258"/>
      <c r="FB76" s="258"/>
      <c r="FC76" s="258"/>
      <c r="FD76" s="258"/>
      <c r="FE76" s="258"/>
      <c r="FF76" s="258"/>
      <c r="FG76" s="258"/>
      <c r="FH76" s="258"/>
      <c r="FI76" s="258"/>
      <c r="FJ76" s="258"/>
      <c r="FK76" s="258"/>
      <c r="FL76" s="258"/>
      <c r="FM76" s="258"/>
      <c r="FN76" s="258"/>
      <c r="FO76" s="258"/>
      <c r="FP76" s="258"/>
      <c r="FQ76" s="258"/>
      <c r="FR76" s="258"/>
      <c r="FS76" s="258"/>
      <c r="FT76" s="258"/>
    </row>
    <row r="77" spans="1:176" s="526" customFormat="1" ht="19.5" customHeight="1">
      <c r="A77" s="8">
        <v>54</v>
      </c>
      <c r="B77" s="8" t="s">
        <v>53</v>
      </c>
      <c r="C77" s="8">
        <v>2519020</v>
      </c>
      <c r="D77" s="253" t="s">
        <v>1003</v>
      </c>
      <c r="E77" s="190" t="s">
        <v>125</v>
      </c>
      <c r="F77" s="190">
        <v>166</v>
      </c>
      <c r="G77" s="190" t="s">
        <v>45</v>
      </c>
      <c r="H77" s="579">
        <v>825.2</v>
      </c>
      <c r="I77" s="510">
        <v>75401000000</v>
      </c>
      <c r="J77" s="556" t="s">
        <v>939</v>
      </c>
      <c r="K77" s="582">
        <v>160251.07</v>
      </c>
      <c r="L77" s="481" t="s">
        <v>1004</v>
      </c>
      <c r="M77" s="8" t="s">
        <v>1005</v>
      </c>
      <c r="N77" s="8" t="s">
        <v>56</v>
      </c>
      <c r="O77" s="8" t="s">
        <v>58</v>
      </c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58"/>
      <c r="AC77" s="258"/>
      <c r="AD77" s="258"/>
      <c r="AE77" s="258"/>
      <c r="AF77" s="258"/>
      <c r="AG77" s="258"/>
      <c r="AH77" s="258"/>
      <c r="AI77" s="258"/>
      <c r="AJ77" s="258"/>
      <c r="AK77" s="258"/>
      <c r="AL77" s="258"/>
      <c r="AM77" s="258"/>
      <c r="AN77" s="258"/>
      <c r="AO77" s="258"/>
      <c r="AP77" s="258"/>
      <c r="AQ77" s="258"/>
      <c r="AR77" s="258"/>
      <c r="AS77" s="258"/>
      <c r="AT77" s="258"/>
      <c r="AU77" s="258"/>
      <c r="AV77" s="258"/>
      <c r="AW77" s="258"/>
      <c r="AX77" s="258"/>
      <c r="AY77" s="258"/>
      <c r="AZ77" s="258"/>
      <c r="BA77" s="258"/>
      <c r="BB77" s="258"/>
      <c r="BC77" s="258"/>
      <c r="BD77" s="258"/>
      <c r="BE77" s="258"/>
      <c r="BF77" s="258"/>
      <c r="BG77" s="258"/>
      <c r="BH77" s="258"/>
      <c r="BI77" s="258"/>
      <c r="BJ77" s="258"/>
      <c r="BK77" s="258"/>
      <c r="BL77" s="258"/>
      <c r="BM77" s="258"/>
      <c r="BN77" s="258"/>
      <c r="BO77" s="258"/>
      <c r="BP77" s="258"/>
      <c r="BQ77" s="258"/>
      <c r="BR77" s="258"/>
      <c r="BS77" s="258"/>
      <c r="BT77" s="258"/>
      <c r="BU77" s="258"/>
      <c r="BV77" s="258"/>
      <c r="BW77" s="258"/>
      <c r="BX77" s="258"/>
      <c r="BY77" s="258"/>
      <c r="BZ77" s="258"/>
      <c r="CA77" s="258"/>
      <c r="CB77" s="258"/>
      <c r="CC77" s="258"/>
      <c r="CD77" s="258"/>
      <c r="CE77" s="258"/>
      <c r="CF77" s="258"/>
      <c r="CG77" s="258"/>
      <c r="CH77" s="258"/>
      <c r="CI77" s="258"/>
      <c r="CJ77" s="258"/>
      <c r="CK77" s="258"/>
      <c r="CL77" s="258"/>
      <c r="CM77" s="258"/>
      <c r="CN77" s="258"/>
      <c r="CO77" s="258"/>
      <c r="CP77" s="258"/>
      <c r="CQ77" s="258"/>
      <c r="CR77" s="258"/>
      <c r="CS77" s="258"/>
      <c r="CT77" s="258"/>
      <c r="CU77" s="258"/>
      <c r="CV77" s="258"/>
      <c r="CW77" s="258"/>
      <c r="CX77" s="258"/>
      <c r="CY77" s="258"/>
      <c r="CZ77" s="258"/>
      <c r="DA77" s="258"/>
      <c r="DB77" s="258"/>
      <c r="DC77" s="258"/>
      <c r="DD77" s="258"/>
      <c r="DE77" s="258"/>
      <c r="DF77" s="258"/>
      <c r="DG77" s="258"/>
      <c r="DH77" s="258"/>
      <c r="DI77" s="258"/>
      <c r="DJ77" s="258"/>
      <c r="DK77" s="258"/>
      <c r="DL77" s="258"/>
      <c r="DM77" s="258"/>
      <c r="DN77" s="258"/>
      <c r="DO77" s="258"/>
      <c r="DP77" s="258"/>
      <c r="DQ77" s="258"/>
      <c r="DR77" s="258"/>
      <c r="DS77" s="258"/>
      <c r="DT77" s="258"/>
      <c r="DU77" s="258"/>
      <c r="DV77" s="258"/>
      <c r="DW77" s="258"/>
      <c r="DX77" s="258"/>
      <c r="DY77" s="258"/>
      <c r="DZ77" s="258"/>
      <c r="EA77" s="258"/>
      <c r="EB77" s="258"/>
      <c r="EC77" s="258"/>
      <c r="ED77" s="258"/>
      <c r="EE77" s="258"/>
      <c r="EF77" s="258"/>
      <c r="EG77" s="258"/>
      <c r="EH77" s="258"/>
      <c r="EI77" s="258"/>
      <c r="EJ77" s="258"/>
      <c r="EK77" s="258"/>
      <c r="EL77" s="258"/>
      <c r="EM77" s="258"/>
      <c r="EN77" s="258"/>
      <c r="EO77" s="258"/>
      <c r="EP77" s="258"/>
      <c r="EQ77" s="258"/>
      <c r="ER77" s="258"/>
      <c r="ES77" s="258"/>
      <c r="ET77" s="258"/>
      <c r="EU77" s="258"/>
      <c r="EV77" s="258"/>
      <c r="EW77" s="258"/>
      <c r="EX77" s="258"/>
      <c r="EY77" s="258"/>
      <c r="EZ77" s="258"/>
      <c r="FA77" s="258"/>
      <c r="FB77" s="258"/>
      <c r="FC77" s="258"/>
      <c r="FD77" s="258"/>
      <c r="FE77" s="258"/>
      <c r="FF77" s="258"/>
      <c r="FG77" s="258"/>
      <c r="FH77" s="258"/>
      <c r="FI77" s="258"/>
      <c r="FJ77" s="258"/>
      <c r="FK77" s="258"/>
      <c r="FL77" s="258"/>
      <c r="FM77" s="258"/>
      <c r="FN77" s="258"/>
      <c r="FO77" s="258"/>
      <c r="FP77" s="258"/>
      <c r="FQ77" s="258"/>
      <c r="FR77" s="258"/>
      <c r="FS77" s="258"/>
      <c r="FT77" s="258"/>
    </row>
    <row r="78" spans="1:176" s="526" customFormat="1" ht="29.25" customHeight="1">
      <c r="A78" s="8">
        <v>55</v>
      </c>
      <c r="B78" s="8" t="s">
        <v>53</v>
      </c>
      <c r="C78" s="8">
        <v>1713470</v>
      </c>
      <c r="D78" s="253" t="s">
        <v>1006</v>
      </c>
      <c r="E78" s="190" t="s">
        <v>125</v>
      </c>
      <c r="F78" s="8" t="s">
        <v>1007</v>
      </c>
      <c r="G78" s="526" t="s">
        <v>1008</v>
      </c>
      <c r="H78" s="526" t="s">
        <v>1009</v>
      </c>
      <c r="I78" s="510">
        <v>75401000000</v>
      </c>
      <c r="J78" s="556" t="s">
        <v>939</v>
      </c>
      <c r="K78" s="582">
        <v>109685.83</v>
      </c>
      <c r="L78" s="8" t="s">
        <v>1005</v>
      </c>
      <c r="M78" s="8" t="s">
        <v>1010</v>
      </c>
      <c r="N78" s="8" t="s">
        <v>56</v>
      </c>
      <c r="O78" s="8" t="s">
        <v>58</v>
      </c>
      <c r="P78" s="258"/>
      <c r="Q78" s="258"/>
      <c r="R78" s="258"/>
      <c r="S78" s="258"/>
      <c r="T78" s="258"/>
      <c r="U78" s="258"/>
      <c r="V78" s="258"/>
      <c r="W78" s="258"/>
      <c r="X78" s="258"/>
      <c r="Y78" s="258"/>
      <c r="Z78" s="258"/>
      <c r="AA78" s="258"/>
      <c r="AB78" s="258"/>
      <c r="AC78" s="258"/>
      <c r="AD78" s="258"/>
      <c r="AE78" s="258"/>
      <c r="AF78" s="258"/>
      <c r="AG78" s="258"/>
      <c r="AH78" s="258"/>
      <c r="AI78" s="258"/>
      <c r="AJ78" s="258"/>
      <c r="AK78" s="258"/>
      <c r="AL78" s="258"/>
      <c r="AM78" s="258"/>
      <c r="AN78" s="258"/>
      <c r="AO78" s="258"/>
      <c r="AP78" s="258"/>
      <c r="AQ78" s="258"/>
      <c r="AR78" s="258"/>
      <c r="AS78" s="258"/>
      <c r="AT78" s="258"/>
      <c r="AU78" s="258"/>
      <c r="AV78" s="258"/>
      <c r="AW78" s="258"/>
      <c r="AX78" s="258"/>
      <c r="AY78" s="258"/>
      <c r="AZ78" s="258"/>
      <c r="BA78" s="258"/>
      <c r="BB78" s="258"/>
      <c r="BC78" s="258"/>
      <c r="BD78" s="258"/>
      <c r="BE78" s="258"/>
      <c r="BF78" s="258"/>
      <c r="BG78" s="258"/>
      <c r="BH78" s="258"/>
      <c r="BI78" s="258"/>
      <c r="BJ78" s="258"/>
      <c r="BK78" s="258"/>
      <c r="BL78" s="258"/>
      <c r="BM78" s="258"/>
      <c r="BN78" s="258"/>
      <c r="BO78" s="258"/>
      <c r="BP78" s="258"/>
      <c r="BQ78" s="258"/>
      <c r="BR78" s="258"/>
      <c r="BS78" s="258"/>
      <c r="BT78" s="258"/>
      <c r="BU78" s="258"/>
      <c r="BV78" s="258"/>
      <c r="BW78" s="258"/>
      <c r="BX78" s="258"/>
      <c r="BY78" s="258"/>
      <c r="BZ78" s="258"/>
      <c r="CA78" s="258"/>
      <c r="CB78" s="258"/>
      <c r="CC78" s="258"/>
      <c r="CD78" s="258"/>
      <c r="CE78" s="258"/>
      <c r="CF78" s="258"/>
      <c r="CG78" s="258"/>
      <c r="CH78" s="258"/>
      <c r="CI78" s="258"/>
      <c r="CJ78" s="258"/>
      <c r="CK78" s="258"/>
      <c r="CL78" s="258"/>
      <c r="CM78" s="258"/>
      <c r="CN78" s="258"/>
      <c r="CO78" s="258"/>
      <c r="CP78" s="258"/>
      <c r="CQ78" s="258"/>
      <c r="CR78" s="258"/>
      <c r="CS78" s="258"/>
      <c r="CT78" s="258"/>
      <c r="CU78" s="258"/>
      <c r="CV78" s="258"/>
      <c r="CW78" s="258"/>
      <c r="CX78" s="258"/>
      <c r="CY78" s="258"/>
      <c r="CZ78" s="258"/>
      <c r="DA78" s="258"/>
      <c r="DB78" s="258"/>
      <c r="DC78" s="258"/>
      <c r="DD78" s="258"/>
      <c r="DE78" s="258"/>
      <c r="DF78" s="258"/>
      <c r="DG78" s="258"/>
      <c r="DH78" s="258"/>
      <c r="DI78" s="258"/>
      <c r="DJ78" s="258"/>
      <c r="DK78" s="258"/>
      <c r="DL78" s="258"/>
      <c r="DM78" s="258"/>
      <c r="DN78" s="258"/>
      <c r="DO78" s="258"/>
      <c r="DP78" s="258"/>
      <c r="DQ78" s="258"/>
      <c r="DR78" s="258"/>
      <c r="DS78" s="258"/>
      <c r="DT78" s="258"/>
      <c r="DU78" s="258"/>
      <c r="DV78" s="258"/>
      <c r="DW78" s="258"/>
      <c r="DX78" s="258"/>
      <c r="DY78" s="258"/>
      <c r="DZ78" s="258"/>
      <c r="EA78" s="258"/>
      <c r="EB78" s="258"/>
      <c r="EC78" s="258"/>
      <c r="ED78" s="258"/>
      <c r="EE78" s="258"/>
      <c r="EF78" s="258"/>
      <c r="EG78" s="258"/>
      <c r="EH78" s="258"/>
      <c r="EI78" s="258"/>
      <c r="EJ78" s="258"/>
      <c r="EK78" s="258"/>
      <c r="EL78" s="258"/>
      <c r="EM78" s="258"/>
      <c r="EN78" s="258"/>
      <c r="EO78" s="258"/>
      <c r="EP78" s="258"/>
      <c r="EQ78" s="258"/>
      <c r="ER78" s="258"/>
      <c r="ES78" s="258"/>
      <c r="ET78" s="258"/>
      <c r="EU78" s="258"/>
      <c r="EV78" s="258"/>
      <c r="EW78" s="258"/>
      <c r="EX78" s="258"/>
      <c r="EY78" s="258"/>
      <c r="EZ78" s="258"/>
      <c r="FA78" s="258"/>
      <c r="FB78" s="258"/>
      <c r="FC78" s="258"/>
      <c r="FD78" s="258"/>
      <c r="FE78" s="258"/>
      <c r="FF78" s="258"/>
      <c r="FG78" s="258"/>
      <c r="FH78" s="258"/>
      <c r="FI78" s="258"/>
      <c r="FJ78" s="258"/>
      <c r="FK78" s="258"/>
      <c r="FL78" s="258"/>
      <c r="FM78" s="258"/>
      <c r="FN78" s="258"/>
      <c r="FO78" s="258"/>
      <c r="FP78" s="258"/>
      <c r="FQ78" s="258"/>
      <c r="FR78" s="258"/>
      <c r="FS78" s="258"/>
      <c r="FT78" s="258"/>
    </row>
    <row r="79" spans="1:176" s="558" customFormat="1" ht="30.75" customHeight="1">
      <c r="A79" s="8">
        <v>56</v>
      </c>
      <c r="B79" s="8" t="s">
        <v>53</v>
      </c>
      <c r="C79" s="559">
        <v>4030000</v>
      </c>
      <c r="D79" s="555" t="s">
        <v>1011</v>
      </c>
      <c r="E79" s="190" t="s">
        <v>125</v>
      </c>
      <c r="F79" s="560">
        <v>796</v>
      </c>
      <c r="G79" s="224" t="s">
        <v>37</v>
      </c>
      <c r="H79" s="553"/>
      <c r="I79" s="510">
        <v>75401000000</v>
      </c>
      <c r="J79" s="556" t="s">
        <v>939</v>
      </c>
      <c r="K79" s="582">
        <v>44000</v>
      </c>
      <c r="L79" s="8" t="s">
        <v>1005</v>
      </c>
      <c r="M79" s="8" t="s">
        <v>48</v>
      </c>
      <c r="N79" s="561" t="s">
        <v>56</v>
      </c>
      <c r="O79" s="8" t="s">
        <v>58</v>
      </c>
    </row>
    <row r="80" spans="1:176" s="558" customFormat="1" ht="21" customHeight="1">
      <c r="A80" s="8">
        <v>57</v>
      </c>
      <c r="B80" s="8" t="s">
        <v>53</v>
      </c>
      <c r="C80" s="190">
        <v>8513000</v>
      </c>
      <c r="D80" s="555" t="s">
        <v>1012</v>
      </c>
      <c r="E80" s="190" t="s">
        <v>125</v>
      </c>
      <c r="F80" s="567">
        <v>792</v>
      </c>
      <c r="G80" s="222" t="s">
        <v>291</v>
      </c>
      <c r="H80" s="553"/>
      <c r="I80" s="510">
        <v>75401000000</v>
      </c>
      <c r="J80" s="556" t="s">
        <v>939</v>
      </c>
      <c r="K80" s="582">
        <v>201355</v>
      </c>
      <c r="L80" s="8" t="s">
        <v>1005</v>
      </c>
      <c r="M80" s="8" t="s">
        <v>1010</v>
      </c>
      <c r="N80" s="561" t="s">
        <v>56</v>
      </c>
      <c r="O80" s="8" t="s">
        <v>58</v>
      </c>
    </row>
    <row r="81" spans="1:176" s="558" customFormat="1" ht="44.25" customHeight="1">
      <c r="A81" s="8">
        <v>58</v>
      </c>
      <c r="B81" s="8" t="s">
        <v>53</v>
      </c>
      <c r="C81" s="481">
        <v>8514010</v>
      </c>
      <c r="D81" s="483" t="s">
        <v>1013</v>
      </c>
      <c r="E81" s="511" t="s">
        <v>946</v>
      </c>
      <c r="F81" s="554">
        <v>796</v>
      </c>
      <c r="G81" s="518" t="s">
        <v>37</v>
      </c>
      <c r="H81" s="481">
        <v>10</v>
      </c>
      <c r="I81" s="510">
        <v>75401000000</v>
      </c>
      <c r="J81" s="556" t="s">
        <v>939</v>
      </c>
      <c r="K81" s="582">
        <v>175000</v>
      </c>
      <c r="L81" s="8" t="s">
        <v>1005</v>
      </c>
      <c r="M81" s="8" t="s">
        <v>1005</v>
      </c>
      <c r="N81" s="557" t="s">
        <v>471</v>
      </c>
      <c r="O81" s="8" t="s">
        <v>59</v>
      </c>
    </row>
    <row r="82" spans="1:176" s="558" customFormat="1" ht="27.75" customHeight="1">
      <c r="A82" s="8">
        <v>59</v>
      </c>
      <c r="B82" s="8" t="s">
        <v>53</v>
      </c>
      <c r="C82" s="481">
        <v>8514010</v>
      </c>
      <c r="D82" s="483" t="s">
        <v>1014</v>
      </c>
      <c r="E82" s="511" t="s">
        <v>946</v>
      </c>
      <c r="F82" s="554">
        <v>796</v>
      </c>
      <c r="G82" s="518" t="s">
        <v>37</v>
      </c>
      <c r="H82" s="481">
        <v>4</v>
      </c>
      <c r="I82" s="510">
        <v>75401000000</v>
      </c>
      <c r="J82" s="556" t="s">
        <v>939</v>
      </c>
      <c r="K82" s="582">
        <v>192042</v>
      </c>
      <c r="L82" s="8" t="s">
        <v>1005</v>
      </c>
      <c r="M82" s="8" t="s">
        <v>1005</v>
      </c>
      <c r="N82" s="557" t="s">
        <v>471</v>
      </c>
      <c r="O82" s="8" t="s">
        <v>59</v>
      </c>
    </row>
    <row r="83" spans="1:176" s="558" customFormat="1" ht="27.75" customHeight="1">
      <c r="A83" s="8">
        <v>60</v>
      </c>
      <c r="B83" s="8" t="s">
        <v>53</v>
      </c>
      <c r="C83" s="554">
        <v>8040020</v>
      </c>
      <c r="D83" s="555" t="s">
        <v>967</v>
      </c>
      <c r="E83" s="190" t="s">
        <v>125</v>
      </c>
      <c r="F83" s="553">
        <v>792</v>
      </c>
      <c r="G83" s="565" t="s">
        <v>51</v>
      </c>
      <c r="H83" s="553"/>
      <c r="I83" s="510">
        <v>75401000000</v>
      </c>
      <c r="J83" s="556" t="s">
        <v>939</v>
      </c>
      <c r="K83" s="582">
        <v>96400</v>
      </c>
      <c r="L83" s="8" t="s">
        <v>1005</v>
      </c>
      <c r="M83" s="8" t="s">
        <v>1010</v>
      </c>
      <c r="N83" s="561" t="s">
        <v>56</v>
      </c>
      <c r="O83" s="8" t="s">
        <v>58</v>
      </c>
    </row>
    <row r="84" spans="1:176" s="9" customFormat="1">
      <c r="A84" s="1112" t="s">
        <v>1015</v>
      </c>
      <c r="B84" s="1113"/>
      <c r="C84" s="1113"/>
      <c r="D84" s="1113"/>
      <c r="E84" s="1113"/>
      <c r="F84" s="1113"/>
      <c r="G84" s="1113"/>
      <c r="H84" s="1113"/>
      <c r="I84" s="1113"/>
      <c r="J84" s="1114"/>
      <c r="K84" s="623">
        <f>SUM(K77:K83)</f>
        <v>978733.9</v>
      </c>
      <c r="L84" s="520"/>
      <c r="M84" s="520"/>
      <c r="N84" s="520"/>
      <c r="O84" s="622"/>
      <c r="P84" s="258"/>
      <c r="Q84" s="258"/>
      <c r="R84" s="258"/>
      <c r="S84" s="258"/>
      <c r="T84" s="258"/>
      <c r="U84" s="258"/>
      <c r="V84" s="258"/>
      <c r="W84" s="258"/>
      <c r="X84" s="258"/>
      <c r="Y84" s="258"/>
      <c r="Z84" s="258"/>
      <c r="AA84" s="258"/>
      <c r="AB84" s="258"/>
      <c r="AC84" s="258"/>
      <c r="AD84" s="258"/>
      <c r="AE84" s="258"/>
      <c r="AF84" s="258"/>
      <c r="AG84" s="258"/>
      <c r="AH84" s="258"/>
      <c r="AI84" s="258"/>
      <c r="AJ84" s="258"/>
      <c r="AK84" s="258"/>
      <c r="AL84" s="258"/>
      <c r="AM84" s="258"/>
      <c r="AN84" s="258"/>
      <c r="AO84" s="258"/>
      <c r="AP84" s="258"/>
      <c r="AQ84" s="258"/>
      <c r="AR84" s="258"/>
      <c r="AS84" s="258"/>
      <c r="AT84" s="258"/>
      <c r="AU84" s="258"/>
      <c r="AV84" s="258"/>
      <c r="AW84" s="258"/>
      <c r="AX84" s="258"/>
      <c r="AY84" s="258"/>
      <c r="AZ84" s="258"/>
      <c r="BA84" s="258"/>
      <c r="BB84" s="258"/>
      <c r="BC84" s="258"/>
      <c r="BD84" s="258"/>
      <c r="BE84" s="258"/>
      <c r="BF84" s="258"/>
      <c r="BG84" s="258"/>
      <c r="BH84" s="258"/>
      <c r="BI84" s="258"/>
      <c r="BJ84" s="258"/>
      <c r="BK84" s="258"/>
      <c r="BL84" s="258"/>
      <c r="BM84" s="258"/>
      <c r="BN84" s="258"/>
      <c r="BO84" s="258"/>
      <c r="BP84" s="258"/>
      <c r="BQ84" s="258"/>
      <c r="BR84" s="258"/>
      <c r="BS84" s="258"/>
      <c r="BT84" s="258"/>
      <c r="BU84" s="258"/>
      <c r="BV84" s="258"/>
      <c r="BW84" s="258"/>
      <c r="BX84" s="258"/>
      <c r="BY84" s="258"/>
      <c r="BZ84" s="258"/>
      <c r="CA84" s="258"/>
      <c r="CB84" s="258"/>
      <c r="CC84" s="258"/>
      <c r="CD84" s="258"/>
      <c r="CE84" s="258"/>
      <c r="CF84" s="258"/>
      <c r="CG84" s="258"/>
      <c r="CH84" s="258"/>
      <c r="CI84" s="258"/>
      <c r="CJ84" s="258"/>
      <c r="CK84" s="258"/>
      <c r="CL84" s="258"/>
      <c r="CM84" s="258"/>
      <c r="CN84" s="258"/>
      <c r="CO84" s="258"/>
      <c r="CP84" s="258"/>
      <c r="CQ84" s="258"/>
      <c r="CR84" s="258"/>
      <c r="CS84" s="258"/>
      <c r="CT84" s="258"/>
      <c r="CU84" s="258"/>
      <c r="CV84" s="258"/>
      <c r="CW84" s="258"/>
      <c r="CX84" s="258"/>
      <c r="CY84" s="258"/>
      <c r="CZ84" s="258"/>
      <c r="DA84" s="258"/>
      <c r="DB84" s="258"/>
      <c r="DC84" s="258"/>
      <c r="DD84" s="258"/>
      <c r="DE84" s="258"/>
      <c r="DF84" s="258"/>
      <c r="DG84" s="258"/>
      <c r="DH84" s="258"/>
      <c r="DI84" s="258"/>
      <c r="DJ84" s="258"/>
      <c r="DK84" s="258"/>
      <c r="DL84" s="258"/>
      <c r="DM84" s="258"/>
      <c r="DN84" s="258"/>
      <c r="DO84" s="258"/>
      <c r="DP84" s="258"/>
      <c r="DQ84" s="258"/>
      <c r="DR84" s="258"/>
      <c r="DS84" s="258"/>
      <c r="DT84" s="258"/>
      <c r="DU84" s="258"/>
      <c r="DV84" s="258"/>
      <c r="DW84" s="258"/>
      <c r="DX84" s="258"/>
      <c r="DY84" s="258"/>
      <c r="DZ84" s="258"/>
      <c r="EA84" s="258"/>
      <c r="EB84" s="258"/>
      <c r="EC84" s="258"/>
      <c r="ED84" s="258"/>
      <c r="EE84" s="258"/>
      <c r="EF84" s="258"/>
      <c r="EG84" s="258"/>
      <c r="EH84" s="258"/>
      <c r="EI84" s="258"/>
      <c r="EJ84" s="258"/>
      <c r="EK84" s="258"/>
      <c r="EL84" s="258"/>
      <c r="EM84" s="258"/>
      <c r="EN84" s="258"/>
      <c r="EO84" s="258"/>
      <c r="EP84" s="258"/>
      <c r="EQ84" s="258"/>
      <c r="ER84" s="258"/>
      <c r="ES84" s="258"/>
      <c r="ET84" s="258"/>
      <c r="EU84" s="258"/>
      <c r="EV84" s="258"/>
      <c r="EW84" s="258"/>
      <c r="EX84" s="258"/>
      <c r="EY84" s="258"/>
      <c r="EZ84" s="258"/>
      <c r="FA84" s="258"/>
      <c r="FB84" s="258"/>
      <c r="FC84" s="258"/>
      <c r="FD84" s="258"/>
      <c r="FE84" s="258"/>
      <c r="FF84" s="258"/>
      <c r="FG84" s="258"/>
      <c r="FH84" s="258"/>
      <c r="FI84" s="258"/>
      <c r="FJ84" s="258"/>
      <c r="FK84" s="258"/>
      <c r="FL84" s="258"/>
      <c r="FM84" s="258"/>
      <c r="FN84" s="258"/>
      <c r="FO84" s="258"/>
      <c r="FP84" s="258"/>
      <c r="FQ84" s="258"/>
      <c r="FR84" s="258"/>
      <c r="FS84" s="258"/>
      <c r="FT84" s="258"/>
    </row>
    <row r="85" spans="1:176" s="9" customFormat="1">
      <c r="A85" s="930" t="s">
        <v>883</v>
      </c>
      <c r="B85" s="931"/>
      <c r="C85" s="931"/>
      <c r="D85" s="931"/>
      <c r="E85" s="931"/>
      <c r="F85" s="931"/>
      <c r="G85" s="931"/>
      <c r="H85" s="931"/>
      <c r="I85" s="931"/>
      <c r="J85" s="931"/>
      <c r="K85" s="931"/>
      <c r="L85" s="931"/>
      <c r="M85" s="931"/>
      <c r="N85" s="931"/>
      <c r="O85" s="932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58"/>
      <c r="AE85" s="258"/>
      <c r="AF85" s="258"/>
      <c r="AG85" s="258"/>
      <c r="AH85" s="258"/>
      <c r="AI85" s="258"/>
      <c r="AJ85" s="258"/>
      <c r="AK85" s="258"/>
      <c r="AL85" s="258"/>
      <c r="AM85" s="258"/>
      <c r="AN85" s="258"/>
      <c r="AO85" s="258"/>
      <c r="AP85" s="258"/>
      <c r="AQ85" s="258"/>
      <c r="AR85" s="258"/>
      <c r="AS85" s="258"/>
      <c r="AT85" s="258"/>
      <c r="AU85" s="258"/>
      <c r="AV85" s="258"/>
      <c r="AW85" s="258"/>
      <c r="AX85" s="258"/>
      <c r="AY85" s="258"/>
      <c r="AZ85" s="258"/>
      <c r="BA85" s="258"/>
      <c r="BB85" s="258"/>
      <c r="BC85" s="258"/>
      <c r="BD85" s="258"/>
      <c r="BE85" s="258"/>
      <c r="BF85" s="258"/>
      <c r="BG85" s="258"/>
      <c r="BH85" s="258"/>
      <c r="BI85" s="258"/>
      <c r="BJ85" s="258"/>
      <c r="BK85" s="258"/>
      <c r="BL85" s="258"/>
      <c r="BM85" s="258"/>
      <c r="BN85" s="258"/>
      <c r="BO85" s="258"/>
      <c r="BP85" s="258"/>
      <c r="BQ85" s="258"/>
      <c r="BR85" s="258"/>
      <c r="BS85" s="258"/>
      <c r="BT85" s="258"/>
      <c r="BU85" s="258"/>
      <c r="BV85" s="258"/>
      <c r="BW85" s="258"/>
      <c r="BX85" s="258"/>
      <c r="BY85" s="258"/>
      <c r="BZ85" s="258"/>
      <c r="CA85" s="258"/>
      <c r="CB85" s="258"/>
      <c r="CC85" s="258"/>
      <c r="CD85" s="258"/>
      <c r="CE85" s="258"/>
      <c r="CF85" s="258"/>
      <c r="CG85" s="258"/>
      <c r="CH85" s="258"/>
      <c r="CI85" s="258"/>
      <c r="CJ85" s="258"/>
      <c r="CK85" s="258"/>
      <c r="CL85" s="258"/>
      <c r="CM85" s="258"/>
      <c r="CN85" s="258"/>
      <c r="CO85" s="258"/>
      <c r="CP85" s="258"/>
      <c r="CQ85" s="258"/>
      <c r="CR85" s="258"/>
      <c r="CS85" s="258"/>
      <c r="CT85" s="258"/>
      <c r="CU85" s="258"/>
      <c r="CV85" s="258"/>
      <c r="CW85" s="258"/>
      <c r="CX85" s="258"/>
      <c r="CY85" s="258"/>
      <c r="CZ85" s="258"/>
      <c r="DA85" s="258"/>
      <c r="DB85" s="258"/>
      <c r="DC85" s="258"/>
      <c r="DD85" s="258"/>
      <c r="DE85" s="258"/>
      <c r="DF85" s="258"/>
      <c r="DG85" s="258"/>
      <c r="DH85" s="258"/>
      <c r="DI85" s="258"/>
      <c r="DJ85" s="258"/>
      <c r="DK85" s="258"/>
      <c r="DL85" s="258"/>
      <c r="DM85" s="258"/>
      <c r="DN85" s="258"/>
      <c r="DO85" s="258"/>
      <c r="DP85" s="258"/>
      <c r="DQ85" s="258"/>
      <c r="DR85" s="258"/>
      <c r="DS85" s="258"/>
      <c r="DT85" s="258"/>
      <c r="DU85" s="258"/>
      <c r="DV85" s="258"/>
      <c r="DW85" s="258"/>
      <c r="DX85" s="258"/>
      <c r="DY85" s="258"/>
      <c r="DZ85" s="258"/>
      <c r="EA85" s="258"/>
      <c r="EB85" s="258"/>
      <c r="EC85" s="258"/>
      <c r="ED85" s="258"/>
      <c r="EE85" s="258"/>
      <c r="EF85" s="258"/>
      <c r="EG85" s="258"/>
      <c r="EH85" s="258"/>
      <c r="EI85" s="258"/>
      <c r="EJ85" s="258"/>
      <c r="EK85" s="258"/>
      <c r="EL85" s="258"/>
      <c r="EM85" s="258"/>
      <c r="EN85" s="258"/>
      <c r="EO85" s="258"/>
      <c r="EP85" s="258"/>
      <c r="EQ85" s="258"/>
      <c r="ER85" s="258"/>
      <c r="ES85" s="258"/>
      <c r="ET85" s="258"/>
      <c r="EU85" s="258"/>
      <c r="EV85" s="258"/>
      <c r="EW85" s="258"/>
      <c r="EX85" s="258"/>
      <c r="EY85" s="258"/>
      <c r="EZ85" s="258"/>
      <c r="FA85" s="258"/>
      <c r="FB85" s="258"/>
      <c r="FC85" s="258"/>
      <c r="FD85" s="258"/>
      <c r="FE85" s="258"/>
      <c r="FF85" s="258"/>
      <c r="FG85" s="258"/>
      <c r="FH85" s="258"/>
      <c r="FI85" s="258"/>
      <c r="FJ85" s="258"/>
      <c r="FK85" s="258"/>
      <c r="FL85" s="258"/>
      <c r="FM85" s="258"/>
      <c r="FN85" s="258"/>
      <c r="FO85" s="258"/>
      <c r="FP85" s="258"/>
      <c r="FQ85" s="258"/>
      <c r="FR85" s="258"/>
      <c r="FS85" s="258"/>
      <c r="FT85" s="258"/>
    </row>
    <row r="86" spans="1:176" s="558" customFormat="1" ht="27.75" customHeight="1">
      <c r="A86" s="553">
        <v>61</v>
      </c>
      <c r="B86" s="8" t="s">
        <v>53</v>
      </c>
      <c r="C86" s="554">
        <v>3313144</v>
      </c>
      <c r="D86" s="580" t="s">
        <v>1016</v>
      </c>
      <c r="E86" s="190" t="s">
        <v>125</v>
      </c>
      <c r="F86" s="554">
        <v>796</v>
      </c>
      <c r="G86" s="518" t="s">
        <v>37</v>
      </c>
      <c r="H86" s="553">
        <v>180</v>
      </c>
      <c r="I86" s="510">
        <v>75401000000</v>
      </c>
      <c r="J86" s="556" t="s">
        <v>939</v>
      </c>
      <c r="K86" s="255">
        <v>180000</v>
      </c>
      <c r="L86" s="8" t="s">
        <v>1010</v>
      </c>
      <c r="M86" s="8" t="s">
        <v>1017</v>
      </c>
      <c r="N86" s="561" t="s">
        <v>56</v>
      </c>
      <c r="O86" s="8" t="s">
        <v>58</v>
      </c>
    </row>
    <row r="87" spans="1:176" s="526" customFormat="1" ht="21" customHeight="1">
      <c r="A87" s="553">
        <v>62</v>
      </c>
      <c r="B87" s="8" t="s">
        <v>53</v>
      </c>
      <c r="C87" s="8">
        <v>3133000</v>
      </c>
      <c r="D87" s="253" t="s">
        <v>1018</v>
      </c>
      <c r="E87" s="190" t="s">
        <v>125</v>
      </c>
      <c r="F87" s="581" t="s">
        <v>1019</v>
      </c>
      <c r="G87" s="565" t="s">
        <v>1020</v>
      </c>
      <c r="H87" s="8" t="s">
        <v>1021</v>
      </c>
      <c r="I87" s="510">
        <v>75401000000</v>
      </c>
      <c r="J87" s="556" t="s">
        <v>939</v>
      </c>
      <c r="K87" s="566">
        <v>531108.39</v>
      </c>
      <c r="L87" s="8" t="s">
        <v>1010</v>
      </c>
      <c r="M87" s="8" t="s">
        <v>1017</v>
      </c>
      <c r="N87" s="8" t="s">
        <v>56</v>
      </c>
      <c r="O87" s="8" t="s">
        <v>58</v>
      </c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8"/>
      <c r="AB87" s="258"/>
      <c r="AC87" s="258"/>
      <c r="AD87" s="258"/>
      <c r="AE87" s="258"/>
      <c r="AF87" s="258"/>
      <c r="AG87" s="258"/>
      <c r="AH87" s="258"/>
      <c r="AI87" s="258"/>
      <c r="AJ87" s="258"/>
      <c r="AK87" s="258"/>
      <c r="AL87" s="258"/>
      <c r="AM87" s="258"/>
      <c r="AN87" s="258"/>
      <c r="AO87" s="258"/>
      <c r="AP87" s="258"/>
      <c r="AQ87" s="258"/>
      <c r="AR87" s="258"/>
      <c r="AS87" s="258"/>
      <c r="AT87" s="258"/>
      <c r="AU87" s="258"/>
      <c r="AV87" s="258"/>
      <c r="AW87" s="258"/>
      <c r="AX87" s="258"/>
      <c r="AY87" s="258"/>
      <c r="AZ87" s="258"/>
      <c r="BA87" s="258"/>
      <c r="BB87" s="258"/>
      <c r="BC87" s="258"/>
      <c r="BD87" s="258"/>
      <c r="BE87" s="258"/>
      <c r="BF87" s="258"/>
      <c r="BG87" s="258"/>
      <c r="BH87" s="258"/>
      <c r="BI87" s="258"/>
      <c r="BJ87" s="258"/>
      <c r="BK87" s="258"/>
      <c r="BL87" s="258"/>
      <c r="BM87" s="258"/>
      <c r="BN87" s="258"/>
      <c r="BO87" s="258"/>
      <c r="BP87" s="258"/>
      <c r="BQ87" s="258"/>
      <c r="BR87" s="258"/>
      <c r="BS87" s="258"/>
      <c r="BT87" s="258"/>
      <c r="BU87" s="258"/>
      <c r="BV87" s="258"/>
      <c r="BW87" s="258"/>
      <c r="BX87" s="258"/>
      <c r="BY87" s="258"/>
      <c r="BZ87" s="258"/>
      <c r="CA87" s="258"/>
      <c r="CB87" s="258"/>
      <c r="CC87" s="258"/>
      <c r="CD87" s="258"/>
      <c r="CE87" s="258"/>
      <c r="CF87" s="258"/>
      <c r="CG87" s="258"/>
      <c r="CH87" s="258"/>
      <c r="CI87" s="258"/>
      <c r="CJ87" s="258"/>
      <c r="CK87" s="258"/>
      <c r="CL87" s="258"/>
      <c r="CM87" s="258"/>
      <c r="CN87" s="258"/>
      <c r="CO87" s="258"/>
      <c r="CP87" s="258"/>
      <c r="CQ87" s="258"/>
      <c r="CR87" s="258"/>
      <c r="CS87" s="258"/>
      <c r="CT87" s="258"/>
      <c r="CU87" s="258"/>
      <c r="CV87" s="258"/>
      <c r="CW87" s="258"/>
      <c r="CX87" s="258"/>
      <c r="CY87" s="258"/>
      <c r="CZ87" s="258"/>
      <c r="DA87" s="258"/>
      <c r="DB87" s="258"/>
      <c r="DC87" s="258"/>
      <c r="DD87" s="258"/>
      <c r="DE87" s="258"/>
      <c r="DF87" s="258"/>
      <c r="DG87" s="258"/>
      <c r="DH87" s="258"/>
      <c r="DI87" s="258"/>
      <c r="DJ87" s="258"/>
      <c r="DK87" s="258"/>
      <c r="DL87" s="258"/>
      <c r="DM87" s="258"/>
      <c r="DN87" s="258"/>
      <c r="DO87" s="258"/>
      <c r="DP87" s="258"/>
      <c r="DQ87" s="258"/>
      <c r="DR87" s="258"/>
      <c r="DS87" s="258"/>
      <c r="DT87" s="258"/>
      <c r="DU87" s="258"/>
      <c r="DV87" s="258"/>
      <c r="DW87" s="258"/>
      <c r="DX87" s="258"/>
      <c r="DY87" s="258"/>
      <c r="DZ87" s="258"/>
      <c r="EA87" s="258"/>
      <c r="EB87" s="258"/>
      <c r="EC87" s="258"/>
      <c r="ED87" s="258"/>
      <c r="EE87" s="258"/>
      <c r="EF87" s="258"/>
      <c r="EG87" s="258"/>
      <c r="EH87" s="258"/>
      <c r="EI87" s="258"/>
      <c r="EJ87" s="258"/>
      <c r="EK87" s="258"/>
      <c r="EL87" s="258"/>
      <c r="EM87" s="258"/>
      <c r="EN87" s="258"/>
      <c r="EO87" s="258"/>
      <c r="EP87" s="258"/>
      <c r="EQ87" s="258"/>
      <c r="ER87" s="258"/>
      <c r="ES87" s="258"/>
      <c r="ET87" s="258"/>
      <c r="EU87" s="258"/>
      <c r="EV87" s="258"/>
      <c r="EW87" s="258"/>
      <c r="EX87" s="258"/>
      <c r="EY87" s="258"/>
      <c r="EZ87" s="258"/>
      <c r="FA87" s="258"/>
      <c r="FB87" s="258"/>
      <c r="FC87" s="258"/>
      <c r="FD87" s="258"/>
      <c r="FE87" s="258"/>
      <c r="FF87" s="258"/>
      <c r="FG87" s="258"/>
      <c r="FH87" s="258"/>
      <c r="FI87" s="258"/>
      <c r="FJ87" s="258"/>
      <c r="FK87" s="258"/>
      <c r="FL87" s="258"/>
      <c r="FM87" s="258"/>
      <c r="FN87" s="258"/>
      <c r="FO87" s="258"/>
      <c r="FP87" s="258"/>
      <c r="FQ87" s="258"/>
      <c r="FR87" s="258"/>
      <c r="FS87" s="258"/>
      <c r="FT87" s="258"/>
    </row>
    <row r="88" spans="1:176" s="526" customFormat="1" ht="21.75" customHeight="1">
      <c r="A88" s="553">
        <v>63</v>
      </c>
      <c r="B88" s="8" t="s">
        <v>53</v>
      </c>
      <c r="C88" s="8">
        <v>3133000</v>
      </c>
      <c r="D88" s="253" t="s">
        <v>1018</v>
      </c>
      <c r="E88" s="190" t="s">
        <v>125</v>
      </c>
      <c r="F88" s="581" t="s">
        <v>1019</v>
      </c>
      <c r="G88" s="565" t="s">
        <v>1020</v>
      </c>
      <c r="H88" s="8" t="s">
        <v>1022</v>
      </c>
      <c r="I88" s="510">
        <v>75401000000</v>
      </c>
      <c r="J88" s="556" t="s">
        <v>939</v>
      </c>
      <c r="K88" s="566">
        <v>301435.57</v>
      </c>
      <c r="L88" s="8" t="s">
        <v>1010</v>
      </c>
      <c r="M88" s="8" t="s">
        <v>1017</v>
      </c>
      <c r="N88" s="8" t="s">
        <v>56</v>
      </c>
      <c r="O88" s="8" t="s">
        <v>58</v>
      </c>
      <c r="P88" s="258"/>
      <c r="Q88" s="258"/>
      <c r="R88" s="258"/>
      <c r="S88" s="258"/>
      <c r="T88" s="258"/>
      <c r="U88" s="258"/>
      <c r="V88" s="258"/>
      <c r="W88" s="258"/>
      <c r="X88" s="258"/>
      <c r="Y88" s="258"/>
      <c r="Z88" s="258"/>
      <c r="AA88" s="258"/>
      <c r="AB88" s="258"/>
      <c r="AC88" s="258"/>
      <c r="AD88" s="258"/>
      <c r="AE88" s="258"/>
      <c r="AF88" s="258"/>
      <c r="AG88" s="258"/>
      <c r="AH88" s="258"/>
      <c r="AI88" s="258"/>
      <c r="AJ88" s="258"/>
      <c r="AK88" s="258"/>
      <c r="AL88" s="258"/>
      <c r="AM88" s="258"/>
      <c r="AN88" s="258"/>
      <c r="AO88" s="258"/>
      <c r="AP88" s="258"/>
      <c r="AQ88" s="258"/>
      <c r="AR88" s="258"/>
      <c r="AS88" s="258"/>
      <c r="AT88" s="258"/>
      <c r="AU88" s="258"/>
      <c r="AV88" s="258"/>
      <c r="AW88" s="258"/>
      <c r="AX88" s="258"/>
      <c r="AY88" s="258"/>
      <c r="AZ88" s="258"/>
      <c r="BA88" s="258"/>
      <c r="BB88" s="258"/>
      <c r="BC88" s="258"/>
      <c r="BD88" s="258"/>
      <c r="BE88" s="258"/>
      <c r="BF88" s="258"/>
      <c r="BG88" s="258"/>
      <c r="BH88" s="258"/>
      <c r="BI88" s="258"/>
      <c r="BJ88" s="258"/>
      <c r="BK88" s="258"/>
      <c r="BL88" s="258"/>
      <c r="BM88" s="258"/>
      <c r="BN88" s="258"/>
      <c r="BO88" s="258"/>
      <c r="BP88" s="258"/>
      <c r="BQ88" s="258"/>
      <c r="BR88" s="258"/>
      <c r="BS88" s="258"/>
      <c r="BT88" s="258"/>
      <c r="BU88" s="258"/>
      <c r="BV88" s="258"/>
      <c r="BW88" s="258"/>
      <c r="BX88" s="258"/>
      <c r="BY88" s="258"/>
      <c r="BZ88" s="258"/>
      <c r="CA88" s="258"/>
      <c r="CB88" s="258"/>
      <c r="CC88" s="258"/>
      <c r="CD88" s="258"/>
      <c r="CE88" s="258"/>
      <c r="CF88" s="258"/>
      <c r="CG88" s="258"/>
      <c r="CH88" s="258"/>
      <c r="CI88" s="258"/>
      <c r="CJ88" s="258"/>
      <c r="CK88" s="258"/>
      <c r="CL88" s="258"/>
      <c r="CM88" s="258"/>
      <c r="CN88" s="258"/>
      <c r="CO88" s="258"/>
      <c r="CP88" s="258"/>
      <c r="CQ88" s="258"/>
      <c r="CR88" s="258"/>
      <c r="CS88" s="258"/>
      <c r="CT88" s="258"/>
      <c r="CU88" s="258"/>
      <c r="CV88" s="258"/>
      <c r="CW88" s="258"/>
      <c r="CX88" s="258"/>
      <c r="CY88" s="258"/>
      <c r="CZ88" s="258"/>
      <c r="DA88" s="258"/>
      <c r="DB88" s="258"/>
      <c r="DC88" s="258"/>
      <c r="DD88" s="258"/>
      <c r="DE88" s="258"/>
      <c r="DF88" s="258"/>
      <c r="DG88" s="258"/>
      <c r="DH88" s="258"/>
      <c r="DI88" s="258"/>
      <c r="DJ88" s="258"/>
      <c r="DK88" s="258"/>
      <c r="DL88" s="258"/>
      <c r="DM88" s="258"/>
      <c r="DN88" s="258"/>
      <c r="DO88" s="258"/>
      <c r="DP88" s="258"/>
      <c r="DQ88" s="258"/>
      <c r="DR88" s="258"/>
      <c r="DS88" s="258"/>
      <c r="DT88" s="258"/>
      <c r="DU88" s="258"/>
      <c r="DV88" s="258"/>
      <c r="DW88" s="258"/>
      <c r="DX88" s="258"/>
      <c r="DY88" s="258"/>
      <c r="DZ88" s="258"/>
      <c r="EA88" s="258"/>
      <c r="EB88" s="258"/>
      <c r="EC88" s="258"/>
      <c r="ED88" s="258"/>
      <c r="EE88" s="258"/>
      <c r="EF88" s="258"/>
      <c r="EG88" s="258"/>
      <c r="EH88" s="258"/>
      <c r="EI88" s="258"/>
      <c r="EJ88" s="258"/>
      <c r="EK88" s="258"/>
      <c r="EL88" s="258"/>
      <c r="EM88" s="258"/>
      <c r="EN88" s="258"/>
      <c r="EO88" s="258"/>
      <c r="EP88" s="258"/>
      <c r="EQ88" s="258"/>
      <c r="ER88" s="258"/>
      <c r="ES88" s="258"/>
      <c r="ET88" s="258"/>
      <c r="EU88" s="258"/>
      <c r="EV88" s="258"/>
      <c r="EW88" s="258"/>
      <c r="EX88" s="258"/>
      <c r="EY88" s="258"/>
      <c r="EZ88" s="258"/>
      <c r="FA88" s="258"/>
      <c r="FB88" s="258"/>
      <c r="FC88" s="258"/>
      <c r="FD88" s="258"/>
      <c r="FE88" s="258"/>
      <c r="FF88" s="258"/>
      <c r="FG88" s="258"/>
      <c r="FH88" s="258"/>
      <c r="FI88" s="258"/>
      <c r="FJ88" s="258"/>
      <c r="FK88" s="258"/>
      <c r="FL88" s="258"/>
      <c r="FM88" s="258"/>
      <c r="FN88" s="258"/>
      <c r="FO88" s="258"/>
      <c r="FP88" s="258"/>
      <c r="FQ88" s="258"/>
      <c r="FR88" s="258"/>
      <c r="FS88" s="258"/>
      <c r="FT88" s="258"/>
    </row>
    <row r="89" spans="1:176" s="526" customFormat="1" ht="30" customHeight="1">
      <c r="A89" s="553">
        <v>64</v>
      </c>
      <c r="B89" s="8" t="s">
        <v>53</v>
      </c>
      <c r="C89" s="8">
        <v>3312040</v>
      </c>
      <c r="D89" s="253" t="s">
        <v>1023</v>
      </c>
      <c r="E89" s="190" t="s">
        <v>125</v>
      </c>
      <c r="F89" s="190">
        <v>796</v>
      </c>
      <c r="G89" s="565" t="s">
        <v>37</v>
      </c>
      <c r="H89" s="190">
        <v>115</v>
      </c>
      <c r="I89" s="510">
        <v>75401000000</v>
      </c>
      <c r="J89" s="556" t="s">
        <v>939</v>
      </c>
      <c r="K89" s="566">
        <v>405086</v>
      </c>
      <c r="L89" s="8" t="s">
        <v>1017</v>
      </c>
      <c r="M89" s="8" t="s">
        <v>1024</v>
      </c>
      <c r="N89" s="8" t="s">
        <v>56</v>
      </c>
      <c r="O89" s="8" t="s">
        <v>58</v>
      </c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58"/>
      <c r="AC89" s="258"/>
      <c r="AD89" s="258"/>
      <c r="AE89" s="258"/>
      <c r="AF89" s="258"/>
      <c r="AG89" s="258"/>
      <c r="AH89" s="258"/>
      <c r="AI89" s="258"/>
      <c r="AJ89" s="258"/>
      <c r="AK89" s="258"/>
      <c r="AL89" s="258"/>
      <c r="AM89" s="258"/>
      <c r="AN89" s="258"/>
      <c r="AO89" s="258"/>
      <c r="AP89" s="258"/>
      <c r="AQ89" s="258"/>
      <c r="AR89" s="258"/>
      <c r="AS89" s="258"/>
      <c r="AT89" s="258"/>
      <c r="AU89" s="258"/>
      <c r="AV89" s="258"/>
      <c r="AW89" s="258"/>
      <c r="AX89" s="258"/>
      <c r="AY89" s="258"/>
      <c r="AZ89" s="258"/>
      <c r="BA89" s="258"/>
      <c r="BB89" s="258"/>
      <c r="BC89" s="258"/>
      <c r="BD89" s="258"/>
      <c r="BE89" s="258"/>
      <c r="BF89" s="258"/>
      <c r="BG89" s="258"/>
      <c r="BH89" s="258"/>
      <c r="BI89" s="258"/>
      <c r="BJ89" s="258"/>
      <c r="BK89" s="258"/>
      <c r="BL89" s="258"/>
      <c r="BM89" s="258"/>
      <c r="BN89" s="258"/>
      <c r="BO89" s="258"/>
      <c r="BP89" s="258"/>
      <c r="BQ89" s="258"/>
      <c r="BR89" s="258"/>
      <c r="BS89" s="258"/>
      <c r="BT89" s="258"/>
      <c r="BU89" s="258"/>
      <c r="BV89" s="258"/>
      <c r="BW89" s="258"/>
      <c r="BX89" s="258"/>
      <c r="BY89" s="258"/>
      <c r="BZ89" s="258"/>
      <c r="CA89" s="258"/>
      <c r="CB89" s="258"/>
      <c r="CC89" s="258"/>
      <c r="CD89" s="258"/>
      <c r="CE89" s="258"/>
      <c r="CF89" s="258"/>
      <c r="CG89" s="258"/>
      <c r="CH89" s="258"/>
      <c r="CI89" s="258"/>
      <c r="CJ89" s="258"/>
      <c r="CK89" s="258"/>
      <c r="CL89" s="258"/>
      <c r="CM89" s="258"/>
      <c r="CN89" s="258"/>
      <c r="CO89" s="258"/>
      <c r="CP89" s="258"/>
      <c r="CQ89" s="258"/>
      <c r="CR89" s="258"/>
      <c r="CS89" s="258"/>
      <c r="CT89" s="258"/>
      <c r="CU89" s="258"/>
      <c r="CV89" s="258"/>
      <c r="CW89" s="258"/>
      <c r="CX89" s="258"/>
      <c r="CY89" s="258"/>
      <c r="CZ89" s="258"/>
      <c r="DA89" s="258"/>
      <c r="DB89" s="258"/>
      <c r="DC89" s="258"/>
      <c r="DD89" s="258"/>
      <c r="DE89" s="258"/>
      <c r="DF89" s="258"/>
      <c r="DG89" s="258"/>
      <c r="DH89" s="258"/>
      <c r="DI89" s="258"/>
      <c r="DJ89" s="258"/>
      <c r="DK89" s="258"/>
      <c r="DL89" s="258"/>
      <c r="DM89" s="258"/>
      <c r="DN89" s="258"/>
      <c r="DO89" s="258"/>
      <c r="DP89" s="258"/>
      <c r="DQ89" s="258"/>
      <c r="DR89" s="258"/>
      <c r="DS89" s="258"/>
      <c r="DT89" s="258"/>
      <c r="DU89" s="258"/>
      <c r="DV89" s="258"/>
      <c r="DW89" s="258"/>
      <c r="DX89" s="258"/>
      <c r="DY89" s="258"/>
      <c r="DZ89" s="258"/>
      <c r="EA89" s="258"/>
      <c r="EB89" s="258"/>
      <c r="EC89" s="258"/>
      <c r="ED89" s="258"/>
      <c r="EE89" s="258"/>
      <c r="EF89" s="258"/>
      <c r="EG89" s="258"/>
      <c r="EH89" s="258"/>
      <c r="EI89" s="258"/>
      <c r="EJ89" s="258"/>
      <c r="EK89" s="258"/>
      <c r="EL89" s="258"/>
      <c r="EM89" s="258"/>
      <c r="EN89" s="258"/>
      <c r="EO89" s="258"/>
      <c r="EP89" s="258"/>
      <c r="EQ89" s="258"/>
      <c r="ER89" s="258"/>
      <c r="ES89" s="258"/>
      <c r="ET89" s="258"/>
      <c r="EU89" s="258"/>
      <c r="EV89" s="258"/>
      <c r="EW89" s="258"/>
      <c r="EX89" s="258"/>
      <c r="EY89" s="258"/>
      <c r="EZ89" s="258"/>
      <c r="FA89" s="258"/>
      <c r="FB89" s="258"/>
      <c r="FC89" s="258"/>
      <c r="FD89" s="258"/>
      <c r="FE89" s="258"/>
      <c r="FF89" s="258"/>
      <c r="FG89" s="258"/>
      <c r="FH89" s="258"/>
      <c r="FI89" s="258"/>
      <c r="FJ89" s="258"/>
      <c r="FK89" s="258"/>
      <c r="FL89" s="258"/>
      <c r="FM89" s="258"/>
      <c r="FN89" s="258"/>
      <c r="FO89" s="258"/>
      <c r="FP89" s="258"/>
      <c r="FQ89" s="258"/>
      <c r="FR89" s="258"/>
      <c r="FS89" s="258"/>
      <c r="FT89" s="258"/>
    </row>
    <row r="90" spans="1:176" s="526" customFormat="1" ht="29.25" customHeight="1">
      <c r="A90" s="553">
        <v>65</v>
      </c>
      <c r="B90" s="8" t="s">
        <v>53</v>
      </c>
      <c r="C90" s="8">
        <v>3312040</v>
      </c>
      <c r="D90" s="253" t="s">
        <v>1023</v>
      </c>
      <c r="E90" s="190" t="s">
        <v>125</v>
      </c>
      <c r="F90" s="190">
        <v>796</v>
      </c>
      <c r="G90" s="565" t="s">
        <v>37</v>
      </c>
      <c r="H90" s="190">
        <v>110</v>
      </c>
      <c r="I90" s="510">
        <v>75401000000</v>
      </c>
      <c r="J90" s="556" t="s">
        <v>939</v>
      </c>
      <c r="K90" s="578">
        <v>400881.9</v>
      </c>
      <c r="L90" s="8" t="s">
        <v>1005</v>
      </c>
      <c r="M90" s="8" t="s">
        <v>1017</v>
      </c>
      <c r="N90" s="8" t="s">
        <v>56</v>
      </c>
      <c r="O90" s="8" t="s">
        <v>58</v>
      </c>
      <c r="P90" s="258"/>
      <c r="Q90" s="258"/>
      <c r="R90" s="258"/>
      <c r="S90" s="258"/>
      <c r="T90" s="258"/>
      <c r="U90" s="258"/>
      <c r="V90" s="258"/>
      <c r="W90" s="258"/>
      <c r="X90" s="258"/>
      <c r="Y90" s="258"/>
      <c r="Z90" s="258"/>
      <c r="AA90" s="258"/>
      <c r="AB90" s="258"/>
      <c r="AC90" s="258"/>
      <c r="AD90" s="258"/>
      <c r="AE90" s="258"/>
      <c r="AF90" s="258"/>
      <c r="AG90" s="258"/>
      <c r="AH90" s="258"/>
      <c r="AI90" s="258"/>
      <c r="AJ90" s="258"/>
      <c r="AK90" s="258"/>
      <c r="AL90" s="258"/>
      <c r="AM90" s="258"/>
      <c r="AN90" s="258"/>
      <c r="AO90" s="258"/>
      <c r="AP90" s="258"/>
      <c r="AQ90" s="258"/>
      <c r="AR90" s="258"/>
      <c r="AS90" s="258"/>
      <c r="AT90" s="258"/>
      <c r="AU90" s="258"/>
      <c r="AV90" s="258"/>
      <c r="AW90" s="258"/>
      <c r="AX90" s="258"/>
      <c r="AY90" s="258"/>
      <c r="AZ90" s="258"/>
      <c r="BA90" s="258"/>
      <c r="BB90" s="258"/>
      <c r="BC90" s="258"/>
      <c r="BD90" s="258"/>
      <c r="BE90" s="258"/>
      <c r="BF90" s="258"/>
      <c r="BG90" s="258"/>
      <c r="BH90" s="258"/>
      <c r="BI90" s="258"/>
      <c r="BJ90" s="258"/>
      <c r="BK90" s="258"/>
      <c r="BL90" s="258"/>
      <c r="BM90" s="258"/>
      <c r="BN90" s="258"/>
      <c r="BO90" s="258"/>
      <c r="BP90" s="258"/>
      <c r="BQ90" s="258"/>
      <c r="BR90" s="258"/>
      <c r="BS90" s="258"/>
      <c r="BT90" s="258"/>
      <c r="BU90" s="258"/>
      <c r="BV90" s="258"/>
      <c r="BW90" s="258"/>
      <c r="BX90" s="258"/>
      <c r="BY90" s="258"/>
      <c r="BZ90" s="258"/>
      <c r="CA90" s="258"/>
      <c r="CB90" s="258"/>
      <c r="CC90" s="258"/>
      <c r="CD90" s="258"/>
      <c r="CE90" s="258"/>
      <c r="CF90" s="258"/>
      <c r="CG90" s="258"/>
      <c r="CH90" s="258"/>
      <c r="CI90" s="258"/>
      <c r="CJ90" s="258"/>
      <c r="CK90" s="258"/>
      <c r="CL90" s="258"/>
      <c r="CM90" s="258"/>
      <c r="CN90" s="258"/>
      <c r="CO90" s="258"/>
      <c r="CP90" s="258"/>
      <c r="CQ90" s="258"/>
      <c r="CR90" s="258"/>
      <c r="CS90" s="258"/>
      <c r="CT90" s="258"/>
      <c r="CU90" s="258"/>
      <c r="CV90" s="258"/>
      <c r="CW90" s="258"/>
      <c r="CX90" s="258"/>
      <c r="CY90" s="258"/>
      <c r="CZ90" s="258"/>
      <c r="DA90" s="258"/>
      <c r="DB90" s="258"/>
      <c r="DC90" s="258"/>
      <c r="DD90" s="258"/>
      <c r="DE90" s="258"/>
      <c r="DF90" s="258"/>
      <c r="DG90" s="258"/>
      <c r="DH90" s="258"/>
      <c r="DI90" s="258"/>
      <c r="DJ90" s="258"/>
      <c r="DK90" s="258"/>
      <c r="DL90" s="258"/>
      <c r="DM90" s="258"/>
      <c r="DN90" s="258"/>
      <c r="DO90" s="258"/>
      <c r="DP90" s="258"/>
      <c r="DQ90" s="258"/>
      <c r="DR90" s="258"/>
      <c r="DS90" s="258"/>
      <c r="DT90" s="258"/>
      <c r="DU90" s="258"/>
      <c r="DV90" s="258"/>
      <c r="DW90" s="258"/>
      <c r="DX90" s="258"/>
      <c r="DY90" s="258"/>
      <c r="DZ90" s="258"/>
      <c r="EA90" s="258"/>
      <c r="EB90" s="258"/>
      <c r="EC90" s="258"/>
      <c r="ED90" s="258"/>
      <c r="EE90" s="258"/>
      <c r="EF90" s="258"/>
      <c r="EG90" s="258"/>
      <c r="EH90" s="258"/>
      <c r="EI90" s="258"/>
      <c r="EJ90" s="258"/>
      <c r="EK90" s="258"/>
      <c r="EL90" s="258"/>
      <c r="EM90" s="258"/>
      <c r="EN90" s="258"/>
      <c r="EO90" s="258"/>
      <c r="EP90" s="258"/>
      <c r="EQ90" s="258"/>
      <c r="ER90" s="258"/>
      <c r="ES90" s="258"/>
      <c r="ET90" s="258"/>
      <c r="EU90" s="258"/>
      <c r="EV90" s="258"/>
      <c r="EW90" s="258"/>
      <c r="EX90" s="258"/>
      <c r="EY90" s="258"/>
      <c r="EZ90" s="258"/>
      <c r="FA90" s="258"/>
      <c r="FB90" s="258"/>
      <c r="FC90" s="258"/>
      <c r="FD90" s="258"/>
      <c r="FE90" s="258"/>
      <c r="FF90" s="258"/>
      <c r="FG90" s="258"/>
      <c r="FH90" s="258"/>
      <c r="FI90" s="258"/>
      <c r="FJ90" s="258"/>
      <c r="FK90" s="258"/>
      <c r="FL90" s="258"/>
      <c r="FM90" s="258"/>
      <c r="FN90" s="258"/>
      <c r="FO90" s="258"/>
      <c r="FP90" s="258"/>
      <c r="FQ90" s="258"/>
      <c r="FR90" s="258"/>
      <c r="FS90" s="258"/>
      <c r="FT90" s="258"/>
    </row>
    <row r="91" spans="1:176" s="526" customFormat="1" ht="31.5" customHeight="1">
      <c r="A91" s="553">
        <v>66</v>
      </c>
      <c r="B91" s="8" t="s">
        <v>53</v>
      </c>
      <c r="C91" s="8">
        <v>2911180</v>
      </c>
      <c r="D91" s="253" t="s">
        <v>1025</v>
      </c>
      <c r="E91" s="190" t="s">
        <v>125</v>
      </c>
      <c r="F91" s="581" t="s">
        <v>1019</v>
      </c>
      <c r="G91" s="565" t="s">
        <v>1020</v>
      </c>
      <c r="H91" s="8" t="s">
        <v>1026</v>
      </c>
      <c r="I91" s="510">
        <v>75401000000</v>
      </c>
      <c r="J91" s="556" t="s">
        <v>939</v>
      </c>
      <c r="K91" s="566">
        <v>17332.54</v>
      </c>
      <c r="L91" s="8" t="s">
        <v>1017</v>
      </c>
      <c r="M91" s="8" t="s">
        <v>1024</v>
      </c>
      <c r="N91" s="8" t="s">
        <v>56</v>
      </c>
      <c r="O91" s="8" t="s">
        <v>58</v>
      </c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8"/>
      <c r="AB91" s="258"/>
      <c r="AC91" s="258"/>
      <c r="AD91" s="258"/>
      <c r="AE91" s="258"/>
      <c r="AF91" s="258"/>
      <c r="AG91" s="258"/>
      <c r="AH91" s="258"/>
      <c r="AI91" s="258"/>
      <c r="AJ91" s="258"/>
      <c r="AK91" s="258"/>
      <c r="AL91" s="258"/>
      <c r="AM91" s="258"/>
      <c r="AN91" s="258"/>
      <c r="AO91" s="258"/>
      <c r="AP91" s="258"/>
      <c r="AQ91" s="258"/>
      <c r="AR91" s="258"/>
      <c r="AS91" s="258"/>
      <c r="AT91" s="258"/>
      <c r="AU91" s="258"/>
      <c r="AV91" s="258"/>
      <c r="AW91" s="258"/>
      <c r="AX91" s="258"/>
      <c r="AY91" s="258"/>
      <c r="AZ91" s="258"/>
      <c r="BA91" s="258"/>
      <c r="BB91" s="258"/>
      <c r="BC91" s="258"/>
      <c r="BD91" s="258"/>
      <c r="BE91" s="258"/>
      <c r="BF91" s="258"/>
      <c r="BG91" s="258"/>
      <c r="BH91" s="258"/>
      <c r="BI91" s="258"/>
      <c r="BJ91" s="258"/>
      <c r="BK91" s="258"/>
      <c r="BL91" s="258"/>
      <c r="BM91" s="258"/>
      <c r="BN91" s="258"/>
      <c r="BO91" s="258"/>
      <c r="BP91" s="258"/>
      <c r="BQ91" s="258"/>
      <c r="BR91" s="258"/>
      <c r="BS91" s="258"/>
      <c r="BT91" s="258"/>
      <c r="BU91" s="258"/>
      <c r="BV91" s="258"/>
      <c r="BW91" s="258"/>
      <c r="BX91" s="258"/>
      <c r="BY91" s="258"/>
      <c r="BZ91" s="258"/>
      <c r="CA91" s="258"/>
      <c r="CB91" s="258"/>
      <c r="CC91" s="258"/>
      <c r="CD91" s="258"/>
      <c r="CE91" s="258"/>
      <c r="CF91" s="258"/>
      <c r="CG91" s="258"/>
      <c r="CH91" s="258"/>
      <c r="CI91" s="258"/>
      <c r="CJ91" s="258"/>
      <c r="CK91" s="258"/>
      <c r="CL91" s="258"/>
      <c r="CM91" s="258"/>
      <c r="CN91" s="258"/>
      <c r="CO91" s="258"/>
      <c r="CP91" s="258"/>
      <c r="CQ91" s="258"/>
      <c r="CR91" s="258"/>
      <c r="CS91" s="258"/>
      <c r="CT91" s="258"/>
      <c r="CU91" s="258"/>
      <c r="CV91" s="258"/>
      <c r="CW91" s="258"/>
      <c r="CX91" s="258"/>
      <c r="CY91" s="258"/>
      <c r="CZ91" s="258"/>
      <c r="DA91" s="258"/>
      <c r="DB91" s="258"/>
      <c r="DC91" s="258"/>
      <c r="DD91" s="258"/>
      <c r="DE91" s="258"/>
      <c r="DF91" s="258"/>
      <c r="DG91" s="258"/>
      <c r="DH91" s="258"/>
      <c r="DI91" s="258"/>
      <c r="DJ91" s="258"/>
      <c r="DK91" s="258"/>
      <c r="DL91" s="258"/>
      <c r="DM91" s="258"/>
      <c r="DN91" s="258"/>
      <c r="DO91" s="258"/>
      <c r="DP91" s="258"/>
      <c r="DQ91" s="258"/>
      <c r="DR91" s="258"/>
      <c r="DS91" s="258"/>
      <c r="DT91" s="258"/>
      <c r="DU91" s="258"/>
      <c r="DV91" s="258"/>
      <c r="DW91" s="258"/>
      <c r="DX91" s="258"/>
      <c r="DY91" s="258"/>
      <c r="DZ91" s="258"/>
      <c r="EA91" s="258"/>
      <c r="EB91" s="258"/>
      <c r="EC91" s="258"/>
      <c r="ED91" s="258"/>
      <c r="EE91" s="258"/>
      <c r="EF91" s="258"/>
      <c r="EG91" s="258"/>
      <c r="EH91" s="258"/>
      <c r="EI91" s="258"/>
      <c r="EJ91" s="258"/>
      <c r="EK91" s="258"/>
      <c r="EL91" s="258"/>
      <c r="EM91" s="258"/>
      <c r="EN91" s="258"/>
      <c r="EO91" s="258"/>
      <c r="EP91" s="258"/>
      <c r="EQ91" s="258"/>
      <c r="ER91" s="258"/>
      <c r="ES91" s="258"/>
      <c r="ET91" s="258"/>
      <c r="EU91" s="258"/>
      <c r="EV91" s="258"/>
      <c r="EW91" s="258"/>
      <c r="EX91" s="258"/>
      <c r="EY91" s="258"/>
      <c r="EZ91" s="258"/>
      <c r="FA91" s="258"/>
      <c r="FB91" s="258"/>
      <c r="FC91" s="258"/>
      <c r="FD91" s="258"/>
      <c r="FE91" s="258"/>
      <c r="FF91" s="258"/>
      <c r="FG91" s="258"/>
      <c r="FH91" s="258"/>
      <c r="FI91" s="258"/>
      <c r="FJ91" s="258"/>
      <c r="FK91" s="258"/>
      <c r="FL91" s="258"/>
      <c r="FM91" s="258"/>
      <c r="FN91" s="258"/>
      <c r="FO91" s="258"/>
      <c r="FP91" s="258"/>
      <c r="FQ91" s="258"/>
      <c r="FR91" s="258"/>
      <c r="FS91" s="258"/>
      <c r="FT91" s="258"/>
    </row>
    <row r="92" spans="1:176" s="526" customFormat="1" ht="33" customHeight="1">
      <c r="A92" s="553">
        <v>67</v>
      </c>
      <c r="B92" s="8" t="s">
        <v>53</v>
      </c>
      <c r="C92" s="8">
        <v>3190330</v>
      </c>
      <c r="D92" s="253" t="s">
        <v>1027</v>
      </c>
      <c r="E92" s="190" t="s">
        <v>125</v>
      </c>
      <c r="F92" s="8" t="s">
        <v>1028</v>
      </c>
      <c r="G92" s="8" t="s">
        <v>1029</v>
      </c>
      <c r="H92" s="8" t="s">
        <v>1030</v>
      </c>
      <c r="I92" s="510">
        <v>75401000000</v>
      </c>
      <c r="J92" s="556" t="s">
        <v>939</v>
      </c>
      <c r="K92" s="566">
        <v>18520.349999999999</v>
      </c>
      <c r="L92" s="8" t="s">
        <v>1017</v>
      </c>
      <c r="M92" s="8" t="s">
        <v>1024</v>
      </c>
      <c r="N92" s="8" t="s">
        <v>56</v>
      </c>
      <c r="O92" s="8" t="s">
        <v>58</v>
      </c>
      <c r="P92" s="258"/>
      <c r="Q92" s="258"/>
      <c r="R92" s="258"/>
      <c r="S92" s="258"/>
      <c r="T92" s="258"/>
      <c r="U92" s="258"/>
      <c r="V92" s="258"/>
      <c r="W92" s="258"/>
      <c r="X92" s="258"/>
      <c r="Y92" s="258"/>
      <c r="Z92" s="258"/>
      <c r="AA92" s="258"/>
      <c r="AB92" s="258"/>
      <c r="AC92" s="258"/>
      <c r="AD92" s="258"/>
      <c r="AE92" s="258"/>
      <c r="AF92" s="258"/>
      <c r="AG92" s="258"/>
      <c r="AH92" s="258"/>
      <c r="AI92" s="258"/>
      <c r="AJ92" s="258"/>
      <c r="AK92" s="258"/>
      <c r="AL92" s="258"/>
      <c r="AM92" s="258"/>
      <c r="AN92" s="258"/>
      <c r="AO92" s="258"/>
      <c r="AP92" s="258"/>
      <c r="AQ92" s="258"/>
      <c r="AR92" s="258"/>
      <c r="AS92" s="258"/>
      <c r="AT92" s="258"/>
      <c r="AU92" s="258"/>
      <c r="AV92" s="258"/>
      <c r="AW92" s="258"/>
      <c r="AX92" s="258"/>
      <c r="AY92" s="258"/>
      <c r="AZ92" s="258"/>
      <c r="BA92" s="258"/>
      <c r="BB92" s="258"/>
      <c r="BC92" s="258"/>
      <c r="BD92" s="258"/>
      <c r="BE92" s="258"/>
      <c r="BF92" s="258"/>
      <c r="BG92" s="258"/>
      <c r="BH92" s="258"/>
      <c r="BI92" s="258"/>
      <c r="BJ92" s="258"/>
      <c r="BK92" s="258"/>
      <c r="BL92" s="258"/>
      <c r="BM92" s="258"/>
      <c r="BN92" s="258"/>
      <c r="BO92" s="258"/>
      <c r="BP92" s="258"/>
      <c r="BQ92" s="258"/>
      <c r="BR92" s="258"/>
      <c r="BS92" s="258"/>
      <c r="BT92" s="258"/>
      <c r="BU92" s="258"/>
      <c r="BV92" s="258"/>
      <c r="BW92" s="258"/>
      <c r="BX92" s="258"/>
      <c r="BY92" s="258"/>
      <c r="BZ92" s="258"/>
      <c r="CA92" s="258"/>
      <c r="CB92" s="258"/>
      <c r="CC92" s="258"/>
      <c r="CD92" s="258"/>
      <c r="CE92" s="258"/>
      <c r="CF92" s="258"/>
      <c r="CG92" s="258"/>
      <c r="CH92" s="258"/>
      <c r="CI92" s="258"/>
      <c r="CJ92" s="258"/>
      <c r="CK92" s="258"/>
      <c r="CL92" s="258"/>
      <c r="CM92" s="258"/>
      <c r="CN92" s="258"/>
      <c r="CO92" s="258"/>
      <c r="CP92" s="258"/>
      <c r="CQ92" s="258"/>
      <c r="CR92" s="258"/>
      <c r="CS92" s="258"/>
      <c r="CT92" s="258"/>
      <c r="CU92" s="258"/>
      <c r="CV92" s="258"/>
      <c r="CW92" s="258"/>
      <c r="CX92" s="258"/>
      <c r="CY92" s="258"/>
      <c r="CZ92" s="258"/>
      <c r="DA92" s="258"/>
      <c r="DB92" s="258"/>
      <c r="DC92" s="258"/>
      <c r="DD92" s="258"/>
      <c r="DE92" s="258"/>
      <c r="DF92" s="258"/>
      <c r="DG92" s="258"/>
      <c r="DH92" s="258"/>
      <c r="DI92" s="258"/>
      <c r="DJ92" s="258"/>
      <c r="DK92" s="258"/>
      <c r="DL92" s="258"/>
      <c r="DM92" s="258"/>
      <c r="DN92" s="258"/>
      <c r="DO92" s="258"/>
      <c r="DP92" s="258"/>
      <c r="DQ92" s="258"/>
      <c r="DR92" s="258"/>
      <c r="DS92" s="258"/>
      <c r="DT92" s="258"/>
      <c r="DU92" s="258"/>
      <c r="DV92" s="258"/>
      <c r="DW92" s="258"/>
      <c r="DX92" s="258"/>
      <c r="DY92" s="258"/>
      <c r="DZ92" s="258"/>
      <c r="EA92" s="258"/>
      <c r="EB92" s="258"/>
      <c r="EC92" s="258"/>
      <c r="ED92" s="258"/>
      <c r="EE92" s="258"/>
      <c r="EF92" s="258"/>
      <c r="EG92" s="258"/>
      <c r="EH92" s="258"/>
      <c r="EI92" s="258"/>
      <c r="EJ92" s="258"/>
      <c r="EK92" s="258"/>
      <c r="EL92" s="258"/>
      <c r="EM92" s="258"/>
      <c r="EN92" s="258"/>
      <c r="EO92" s="258"/>
      <c r="EP92" s="258"/>
      <c r="EQ92" s="258"/>
      <c r="ER92" s="258"/>
      <c r="ES92" s="258"/>
      <c r="ET92" s="258"/>
      <c r="EU92" s="258"/>
      <c r="EV92" s="258"/>
      <c r="EW92" s="258"/>
      <c r="EX92" s="258"/>
      <c r="EY92" s="258"/>
      <c r="EZ92" s="258"/>
      <c r="FA92" s="258"/>
      <c r="FB92" s="258"/>
      <c r="FC92" s="258"/>
      <c r="FD92" s="258"/>
      <c r="FE92" s="258"/>
      <c r="FF92" s="258"/>
      <c r="FG92" s="258"/>
      <c r="FH92" s="258"/>
      <c r="FI92" s="258"/>
      <c r="FJ92" s="258"/>
      <c r="FK92" s="258"/>
      <c r="FL92" s="258"/>
      <c r="FM92" s="258"/>
      <c r="FN92" s="258"/>
      <c r="FO92" s="258"/>
      <c r="FP92" s="258"/>
      <c r="FQ92" s="258"/>
      <c r="FR92" s="258"/>
      <c r="FS92" s="258"/>
      <c r="FT92" s="258"/>
    </row>
    <row r="93" spans="1:176" s="526" customFormat="1" ht="32.25" customHeight="1">
      <c r="A93" s="553">
        <v>68</v>
      </c>
      <c r="B93" s="8" t="s">
        <v>53</v>
      </c>
      <c r="C93" s="8">
        <v>3190330</v>
      </c>
      <c r="D93" s="253" t="s">
        <v>1027</v>
      </c>
      <c r="E93" s="190" t="s">
        <v>125</v>
      </c>
      <c r="F93" s="8" t="s">
        <v>1028</v>
      </c>
      <c r="G93" s="8" t="s">
        <v>1029</v>
      </c>
      <c r="H93" s="8" t="s">
        <v>1031</v>
      </c>
      <c r="I93" s="510">
        <v>75401000000</v>
      </c>
      <c r="J93" s="556" t="s">
        <v>939</v>
      </c>
      <c r="K93" s="566">
        <v>20174.09</v>
      </c>
      <c r="L93" s="8" t="s">
        <v>1017</v>
      </c>
      <c r="M93" s="8" t="s">
        <v>1017</v>
      </c>
      <c r="N93" s="8" t="s">
        <v>56</v>
      </c>
      <c r="O93" s="8" t="s">
        <v>58</v>
      </c>
      <c r="P93" s="258"/>
      <c r="Q93" s="258"/>
      <c r="R93" s="258"/>
      <c r="S93" s="258"/>
      <c r="T93" s="258"/>
      <c r="U93" s="258"/>
      <c r="V93" s="258"/>
      <c r="W93" s="258"/>
      <c r="X93" s="258"/>
      <c r="Y93" s="258"/>
      <c r="Z93" s="258"/>
      <c r="AA93" s="258"/>
      <c r="AB93" s="258"/>
      <c r="AC93" s="258"/>
      <c r="AD93" s="258"/>
      <c r="AE93" s="258"/>
      <c r="AF93" s="258"/>
      <c r="AG93" s="258"/>
      <c r="AH93" s="258"/>
      <c r="AI93" s="258"/>
      <c r="AJ93" s="258"/>
      <c r="AK93" s="258"/>
      <c r="AL93" s="258"/>
      <c r="AM93" s="258"/>
      <c r="AN93" s="258"/>
      <c r="AO93" s="258"/>
      <c r="AP93" s="258"/>
      <c r="AQ93" s="258"/>
      <c r="AR93" s="258"/>
      <c r="AS93" s="258"/>
      <c r="AT93" s="258"/>
      <c r="AU93" s="258"/>
      <c r="AV93" s="258"/>
      <c r="AW93" s="258"/>
      <c r="AX93" s="258"/>
      <c r="AY93" s="258"/>
      <c r="AZ93" s="258"/>
      <c r="BA93" s="258"/>
      <c r="BB93" s="258"/>
      <c r="BC93" s="258"/>
      <c r="BD93" s="258"/>
      <c r="BE93" s="258"/>
      <c r="BF93" s="258"/>
      <c r="BG93" s="258"/>
      <c r="BH93" s="258"/>
      <c r="BI93" s="258"/>
      <c r="BJ93" s="258"/>
      <c r="BK93" s="258"/>
      <c r="BL93" s="258"/>
      <c r="BM93" s="258"/>
      <c r="BN93" s="258"/>
      <c r="BO93" s="258"/>
      <c r="BP93" s="258"/>
      <c r="BQ93" s="258"/>
      <c r="BR93" s="258"/>
      <c r="BS93" s="258"/>
      <c r="BT93" s="258"/>
      <c r="BU93" s="258"/>
      <c r="BV93" s="258"/>
      <c r="BW93" s="258"/>
      <c r="BX93" s="258"/>
      <c r="BY93" s="258"/>
      <c r="BZ93" s="258"/>
      <c r="CA93" s="258"/>
      <c r="CB93" s="258"/>
      <c r="CC93" s="258"/>
      <c r="CD93" s="258"/>
      <c r="CE93" s="258"/>
      <c r="CF93" s="258"/>
      <c r="CG93" s="258"/>
      <c r="CH93" s="258"/>
      <c r="CI93" s="258"/>
      <c r="CJ93" s="258"/>
      <c r="CK93" s="258"/>
      <c r="CL93" s="258"/>
      <c r="CM93" s="258"/>
      <c r="CN93" s="258"/>
      <c r="CO93" s="258"/>
      <c r="CP93" s="258"/>
      <c r="CQ93" s="258"/>
      <c r="CR93" s="258"/>
      <c r="CS93" s="258"/>
      <c r="CT93" s="258"/>
      <c r="CU93" s="258"/>
      <c r="CV93" s="258"/>
      <c r="CW93" s="258"/>
      <c r="CX93" s="258"/>
      <c r="CY93" s="258"/>
      <c r="CZ93" s="258"/>
      <c r="DA93" s="258"/>
      <c r="DB93" s="258"/>
      <c r="DC93" s="258"/>
      <c r="DD93" s="258"/>
      <c r="DE93" s="258"/>
      <c r="DF93" s="258"/>
      <c r="DG93" s="258"/>
      <c r="DH93" s="258"/>
      <c r="DI93" s="258"/>
      <c r="DJ93" s="258"/>
      <c r="DK93" s="258"/>
      <c r="DL93" s="258"/>
      <c r="DM93" s="258"/>
      <c r="DN93" s="258"/>
      <c r="DO93" s="258"/>
      <c r="DP93" s="258"/>
      <c r="DQ93" s="258"/>
      <c r="DR93" s="258"/>
      <c r="DS93" s="258"/>
      <c r="DT93" s="258"/>
      <c r="DU93" s="258"/>
      <c r="DV93" s="258"/>
      <c r="DW93" s="258"/>
      <c r="DX93" s="258"/>
      <c r="DY93" s="258"/>
      <c r="DZ93" s="258"/>
      <c r="EA93" s="258"/>
      <c r="EB93" s="258"/>
      <c r="EC93" s="258"/>
      <c r="ED93" s="258"/>
      <c r="EE93" s="258"/>
      <c r="EF93" s="258"/>
      <c r="EG93" s="258"/>
      <c r="EH93" s="258"/>
      <c r="EI93" s="258"/>
      <c r="EJ93" s="258"/>
      <c r="EK93" s="258"/>
      <c r="EL93" s="258"/>
      <c r="EM93" s="258"/>
      <c r="EN93" s="258"/>
      <c r="EO93" s="258"/>
      <c r="EP93" s="258"/>
      <c r="EQ93" s="258"/>
      <c r="ER93" s="258"/>
      <c r="ES93" s="258"/>
      <c r="ET93" s="258"/>
      <c r="EU93" s="258"/>
      <c r="EV93" s="258"/>
      <c r="EW93" s="258"/>
      <c r="EX93" s="258"/>
      <c r="EY93" s="258"/>
      <c r="EZ93" s="258"/>
      <c r="FA93" s="258"/>
      <c r="FB93" s="258"/>
      <c r="FC93" s="258"/>
      <c r="FD93" s="258"/>
      <c r="FE93" s="258"/>
      <c r="FF93" s="258"/>
      <c r="FG93" s="258"/>
      <c r="FH93" s="258"/>
      <c r="FI93" s="258"/>
      <c r="FJ93" s="258"/>
      <c r="FK93" s="258"/>
      <c r="FL93" s="258"/>
      <c r="FM93" s="258"/>
      <c r="FN93" s="258"/>
      <c r="FO93" s="258"/>
      <c r="FP93" s="258"/>
      <c r="FQ93" s="258"/>
      <c r="FR93" s="258"/>
      <c r="FS93" s="258"/>
      <c r="FT93" s="258"/>
    </row>
    <row r="94" spans="1:176" s="526" customFormat="1" ht="30.75" customHeight="1">
      <c r="A94" s="553">
        <v>69</v>
      </c>
      <c r="B94" s="8" t="s">
        <v>53</v>
      </c>
      <c r="C94" s="8">
        <v>3190330</v>
      </c>
      <c r="D94" s="253" t="s">
        <v>1027</v>
      </c>
      <c r="E94" s="190" t="s">
        <v>125</v>
      </c>
      <c r="F94" s="8">
        <v>796.00599999999997</v>
      </c>
      <c r="G94" s="8" t="s">
        <v>1032</v>
      </c>
      <c r="H94" s="8" t="s">
        <v>1033</v>
      </c>
      <c r="I94" s="510">
        <v>75401000000</v>
      </c>
      <c r="J94" s="556" t="s">
        <v>939</v>
      </c>
      <c r="K94" s="566">
        <v>26540.5</v>
      </c>
      <c r="L94" s="8" t="s">
        <v>1017</v>
      </c>
      <c r="M94" s="8" t="s">
        <v>1024</v>
      </c>
      <c r="N94" s="8" t="s">
        <v>56</v>
      </c>
      <c r="O94" s="8" t="s">
        <v>58</v>
      </c>
      <c r="P94" s="258"/>
      <c r="Q94" s="258"/>
      <c r="R94" s="258"/>
      <c r="S94" s="258"/>
      <c r="T94" s="258"/>
      <c r="U94" s="258"/>
      <c r="V94" s="258"/>
      <c r="W94" s="258"/>
      <c r="X94" s="258"/>
      <c r="Y94" s="258"/>
      <c r="Z94" s="258"/>
      <c r="AA94" s="258"/>
      <c r="AB94" s="258"/>
      <c r="AC94" s="258"/>
      <c r="AD94" s="258"/>
      <c r="AE94" s="258"/>
      <c r="AF94" s="258"/>
      <c r="AG94" s="258"/>
      <c r="AH94" s="258"/>
      <c r="AI94" s="258"/>
      <c r="AJ94" s="258"/>
      <c r="AK94" s="258"/>
      <c r="AL94" s="258"/>
      <c r="AM94" s="258"/>
      <c r="AN94" s="258"/>
      <c r="AO94" s="258"/>
      <c r="AP94" s="258"/>
      <c r="AQ94" s="258"/>
      <c r="AR94" s="258"/>
      <c r="AS94" s="258"/>
      <c r="AT94" s="258"/>
      <c r="AU94" s="258"/>
      <c r="AV94" s="258"/>
      <c r="AW94" s="258"/>
      <c r="AX94" s="258"/>
      <c r="AY94" s="258"/>
      <c r="AZ94" s="258"/>
      <c r="BA94" s="258"/>
      <c r="BB94" s="258"/>
      <c r="BC94" s="258"/>
      <c r="BD94" s="258"/>
      <c r="BE94" s="258"/>
      <c r="BF94" s="258"/>
      <c r="BG94" s="258"/>
      <c r="BH94" s="258"/>
      <c r="BI94" s="258"/>
      <c r="BJ94" s="258"/>
      <c r="BK94" s="258"/>
      <c r="BL94" s="258"/>
      <c r="BM94" s="258"/>
      <c r="BN94" s="258"/>
      <c r="BO94" s="258"/>
      <c r="BP94" s="258"/>
      <c r="BQ94" s="258"/>
      <c r="BR94" s="258"/>
      <c r="BS94" s="258"/>
      <c r="BT94" s="258"/>
      <c r="BU94" s="258"/>
      <c r="BV94" s="258"/>
      <c r="BW94" s="258"/>
      <c r="BX94" s="258"/>
      <c r="BY94" s="258"/>
      <c r="BZ94" s="258"/>
      <c r="CA94" s="258"/>
      <c r="CB94" s="258"/>
      <c r="CC94" s="258"/>
      <c r="CD94" s="258"/>
      <c r="CE94" s="258"/>
      <c r="CF94" s="258"/>
      <c r="CG94" s="258"/>
      <c r="CH94" s="258"/>
      <c r="CI94" s="258"/>
      <c r="CJ94" s="258"/>
      <c r="CK94" s="258"/>
      <c r="CL94" s="258"/>
      <c r="CM94" s="258"/>
      <c r="CN94" s="258"/>
      <c r="CO94" s="258"/>
      <c r="CP94" s="258"/>
      <c r="CQ94" s="258"/>
      <c r="CR94" s="258"/>
      <c r="CS94" s="258"/>
      <c r="CT94" s="258"/>
      <c r="CU94" s="258"/>
      <c r="CV94" s="258"/>
      <c r="CW94" s="258"/>
      <c r="CX94" s="258"/>
      <c r="CY94" s="258"/>
      <c r="CZ94" s="258"/>
      <c r="DA94" s="258"/>
      <c r="DB94" s="258"/>
      <c r="DC94" s="258"/>
      <c r="DD94" s="258"/>
      <c r="DE94" s="258"/>
      <c r="DF94" s="258"/>
      <c r="DG94" s="258"/>
      <c r="DH94" s="258"/>
      <c r="DI94" s="258"/>
      <c r="DJ94" s="258"/>
      <c r="DK94" s="258"/>
      <c r="DL94" s="258"/>
      <c r="DM94" s="258"/>
      <c r="DN94" s="258"/>
      <c r="DO94" s="258"/>
      <c r="DP94" s="258"/>
      <c r="DQ94" s="258"/>
      <c r="DR94" s="258"/>
      <c r="DS94" s="258"/>
      <c r="DT94" s="258"/>
      <c r="DU94" s="258"/>
      <c r="DV94" s="258"/>
      <c r="DW94" s="258"/>
      <c r="DX94" s="258"/>
      <c r="DY94" s="258"/>
      <c r="DZ94" s="258"/>
      <c r="EA94" s="258"/>
      <c r="EB94" s="258"/>
      <c r="EC94" s="258"/>
      <c r="ED94" s="258"/>
      <c r="EE94" s="258"/>
      <c r="EF94" s="258"/>
      <c r="EG94" s="258"/>
      <c r="EH94" s="258"/>
      <c r="EI94" s="258"/>
      <c r="EJ94" s="258"/>
      <c r="EK94" s="258"/>
      <c r="EL94" s="258"/>
      <c r="EM94" s="258"/>
      <c r="EN94" s="258"/>
      <c r="EO94" s="258"/>
      <c r="EP94" s="258"/>
      <c r="EQ94" s="258"/>
      <c r="ER94" s="258"/>
      <c r="ES94" s="258"/>
      <c r="ET94" s="258"/>
      <c r="EU94" s="258"/>
      <c r="EV94" s="258"/>
      <c r="EW94" s="258"/>
      <c r="EX94" s="258"/>
      <c r="EY94" s="258"/>
      <c r="EZ94" s="258"/>
      <c r="FA94" s="258"/>
      <c r="FB94" s="258"/>
      <c r="FC94" s="258"/>
      <c r="FD94" s="258"/>
      <c r="FE94" s="258"/>
      <c r="FF94" s="258"/>
      <c r="FG94" s="258"/>
      <c r="FH94" s="258"/>
      <c r="FI94" s="258"/>
      <c r="FJ94" s="258"/>
      <c r="FK94" s="258"/>
      <c r="FL94" s="258"/>
      <c r="FM94" s="258"/>
      <c r="FN94" s="258"/>
      <c r="FO94" s="258"/>
      <c r="FP94" s="258"/>
      <c r="FQ94" s="258"/>
      <c r="FR94" s="258"/>
      <c r="FS94" s="258"/>
      <c r="FT94" s="258"/>
    </row>
    <row r="95" spans="1:176" s="526" customFormat="1" ht="30" customHeight="1">
      <c r="A95" s="553">
        <v>70</v>
      </c>
      <c r="B95" s="8" t="s">
        <v>53</v>
      </c>
      <c r="C95" s="8">
        <v>3140000</v>
      </c>
      <c r="D95" s="253" t="s">
        <v>1034</v>
      </c>
      <c r="E95" s="190" t="s">
        <v>125</v>
      </c>
      <c r="F95" s="190">
        <v>796</v>
      </c>
      <c r="G95" s="190" t="s">
        <v>37</v>
      </c>
      <c r="H95" s="190">
        <v>80</v>
      </c>
      <c r="I95" s="510">
        <v>75401000000</v>
      </c>
      <c r="J95" s="556" t="s">
        <v>939</v>
      </c>
      <c r="K95" s="566">
        <v>2033.6</v>
      </c>
      <c r="L95" s="8" t="s">
        <v>1017</v>
      </c>
      <c r="M95" s="8" t="s">
        <v>1024</v>
      </c>
      <c r="N95" s="8" t="s">
        <v>56</v>
      </c>
      <c r="O95" s="8" t="s">
        <v>58</v>
      </c>
      <c r="P95" s="258"/>
      <c r="Q95" s="258"/>
      <c r="R95" s="258"/>
      <c r="S95" s="258"/>
      <c r="T95" s="258"/>
      <c r="U95" s="258"/>
      <c r="V95" s="258"/>
      <c r="W95" s="258"/>
      <c r="X95" s="258"/>
      <c r="Y95" s="258"/>
      <c r="Z95" s="258"/>
      <c r="AA95" s="258"/>
      <c r="AB95" s="258"/>
      <c r="AC95" s="258"/>
      <c r="AD95" s="258"/>
      <c r="AE95" s="258"/>
      <c r="AF95" s="258"/>
      <c r="AG95" s="258"/>
      <c r="AH95" s="258"/>
      <c r="AI95" s="258"/>
      <c r="AJ95" s="258"/>
      <c r="AK95" s="258"/>
      <c r="AL95" s="258"/>
      <c r="AM95" s="258"/>
      <c r="AN95" s="258"/>
      <c r="AO95" s="258"/>
      <c r="AP95" s="258"/>
      <c r="AQ95" s="258"/>
      <c r="AR95" s="258"/>
      <c r="AS95" s="258"/>
      <c r="AT95" s="258"/>
      <c r="AU95" s="258"/>
      <c r="AV95" s="258"/>
      <c r="AW95" s="258"/>
      <c r="AX95" s="258"/>
      <c r="AY95" s="258"/>
      <c r="AZ95" s="258"/>
      <c r="BA95" s="258"/>
      <c r="BB95" s="258"/>
      <c r="BC95" s="258"/>
      <c r="BD95" s="258"/>
      <c r="BE95" s="258"/>
      <c r="BF95" s="258"/>
      <c r="BG95" s="258"/>
      <c r="BH95" s="258"/>
      <c r="BI95" s="258"/>
      <c r="BJ95" s="258"/>
      <c r="BK95" s="258"/>
      <c r="BL95" s="258"/>
      <c r="BM95" s="258"/>
      <c r="BN95" s="258"/>
      <c r="BO95" s="258"/>
      <c r="BP95" s="258"/>
      <c r="BQ95" s="258"/>
      <c r="BR95" s="258"/>
      <c r="BS95" s="258"/>
      <c r="BT95" s="258"/>
      <c r="BU95" s="258"/>
      <c r="BV95" s="258"/>
      <c r="BW95" s="258"/>
      <c r="BX95" s="258"/>
      <c r="BY95" s="258"/>
      <c r="BZ95" s="258"/>
      <c r="CA95" s="258"/>
      <c r="CB95" s="258"/>
      <c r="CC95" s="258"/>
      <c r="CD95" s="258"/>
      <c r="CE95" s="258"/>
      <c r="CF95" s="258"/>
      <c r="CG95" s="258"/>
      <c r="CH95" s="258"/>
      <c r="CI95" s="258"/>
      <c r="CJ95" s="258"/>
      <c r="CK95" s="258"/>
      <c r="CL95" s="258"/>
      <c r="CM95" s="258"/>
      <c r="CN95" s="258"/>
      <c r="CO95" s="258"/>
      <c r="CP95" s="258"/>
      <c r="CQ95" s="258"/>
      <c r="CR95" s="258"/>
      <c r="CS95" s="258"/>
      <c r="CT95" s="258"/>
      <c r="CU95" s="258"/>
      <c r="CV95" s="258"/>
      <c r="CW95" s="258"/>
      <c r="CX95" s="258"/>
      <c r="CY95" s="258"/>
      <c r="CZ95" s="258"/>
      <c r="DA95" s="258"/>
      <c r="DB95" s="258"/>
      <c r="DC95" s="258"/>
      <c r="DD95" s="258"/>
      <c r="DE95" s="258"/>
      <c r="DF95" s="258"/>
      <c r="DG95" s="258"/>
      <c r="DH95" s="258"/>
      <c r="DI95" s="258"/>
      <c r="DJ95" s="258"/>
      <c r="DK95" s="258"/>
      <c r="DL95" s="258"/>
      <c r="DM95" s="258"/>
      <c r="DN95" s="258"/>
      <c r="DO95" s="258"/>
      <c r="DP95" s="258"/>
      <c r="DQ95" s="258"/>
      <c r="DR95" s="258"/>
      <c r="DS95" s="258"/>
      <c r="DT95" s="258"/>
      <c r="DU95" s="258"/>
      <c r="DV95" s="258"/>
      <c r="DW95" s="258"/>
      <c r="DX95" s="258"/>
      <c r="DY95" s="258"/>
      <c r="DZ95" s="258"/>
      <c r="EA95" s="258"/>
      <c r="EB95" s="258"/>
      <c r="EC95" s="258"/>
      <c r="ED95" s="258"/>
      <c r="EE95" s="258"/>
      <c r="EF95" s="258"/>
      <c r="EG95" s="258"/>
      <c r="EH95" s="258"/>
      <c r="EI95" s="258"/>
      <c r="EJ95" s="258"/>
      <c r="EK95" s="258"/>
      <c r="EL95" s="258"/>
      <c r="EM95" s="258"/>
      <c r="EN95" s="258"/>
      <c r="EO95" s="258"/>
      <c r="EP95" s="258"/>
      <c r="EQ95" s="258"/>
      <c r="ER95" s="258"/>
      <c r="ES95" s="258"/>
      <c r="ET95" s="258"/>
      <c r="EU95" s="258"/>
      <c r="EV95" s="258"/>
      <c r="EW95" s="258"/>
      <c r="EX95" s="258"/>
      <c r="EY95" s="258"/>
      <c r="EZ95" s="258"/>
      <c r="FA95" s="258"/>
      <c r="FB95" s="258"/>
      <c r="FC95" s="258"/>
      <c r="FD95" s="258"/>
      <c r="FE95" s="258"/>
      <c r="FF95" s="258"/>
      <c r="FG95" s="258"/>
      <c r="FH95" s="258"/>
      <c r="FI95" s="258"/>
      <c r="FJ95" s="258"/>
      <c r="FK95" s="258"/>
      <c r="FL95" s="258"/>
      <c r="FM95" s="258"/>
      <c r="FN95" s="258"/>
      <c r="FO95" s="258"/>
      <c r="FP95" s="258"/>
      <c r="FQ95" s="258"/>
      <c r="FR95" s="258"/>
      <c r="FS95" s="258"/>
      <c r="FT95" s="258"/>
    </row>
    <row r="96" spans="1:176" s="526" customFormat="1" ht="27.75" customHeight="1">
      <c r="A96" s="553">
        <v>71</v>
      </c>
      <c r="B96" s="8" t="s">
        <v>53</v>
      </c>
      <c r="C96" s="8">
        <v>3140000</v>
      </c>
      <c r="D96" s="253" t="s">
        <v>1034</v>
      </c>
      <c r="E96" s="190" t="s">
        <v>125</v>
      </c>
      <c r="F96" s="190">
        <v>796</v>
      </c>
      <c r="G96" s="190" t="s">
        <v>37</v>
      </c>
      <c r="H96" s="190">
        <v>80</v>
      </c>
      <c r="I96" s="510">
        <v>75401000000</v>
      </c>
      <c r="J96" s="556" t="s">
        <v>939</v>
      </c>
      <c r="K96" s="566">
        <v>2033.6</v>
      </c>
      <c r="L96" s="8" t="s">
        <v>1017</v>
      </c>
      <c r="M96" s="8" t="s">
        <v>1017</v>
      </c>
      <c r="N96" s="8" t="s">
        <v>56</v>
      </c>
      <c r="O96" s="8" t="s">
        <v>58</v>
      </c>
      <c r="P96" s="258"/>
      <c r="Q96" s="258"/>
      <c r="R96" s="258"/>
      <c r="S96" s="258"/>
      <c r="T96" s="258"/>
      <c r="U96" s="258"/>
      <c r="V96" s="258"/>
      <c r="W96" s="258"/>
      <c r="X96" s="258"/>
      <c r="Y96" s="258"/>
      <c r="Z96" s="258"/>
      <c r="AA96" s="258"/>
      <c r="AB96" s="258"/>
      <c r="AC96" s="258"/>
      <c r="AD96" s="258"/>
      <c r="AE96" s="258"/>
      <c r="AF96" s="258"/>
      <c r="AG96" s="258"/>
      <c r="AH96" s="258"/>
      <c r="AI96" s="258"/>
      <c r="AJ96" s="258"/>
      <c r="AK96" s="258"/>
      <c r="AL96" s="258"/>
      <c r="AM96" s="258"/>
      <c r="AN96" s="258"/>
      <c r="AO96" s="258"/>
      <c r="AP96" s="258"/>
      <c r="AQ96" s="258"/>
      <c r="AR96" s="258"/>
      <c r="AS96" s="258"/>
      <c r="AT96" s="258"/>
      <c r="AU96" s="258"/>
      <c r="AV96" s="258"/>
      <c r="AW96" s="258"/>
      <c r="AX96" s="258"/>
      <c r="AY96" s="258"/>
      <c r="AZ96" s="258"/>
      <c r="BA96" s="258"/>
      <c r="BB96" s="258"/>
      <c r="BC96" s="258"/>
      <c r="BD96" s="258"/>
      <c r="BE96" s="258"/>
      <c r="BF96" s="258"/>
      <c r="BG96" s="258"/>
      <c r="BH96" s="258"/>
      <c r="BI96" s="258"/>
      <c r="BJ96" s="258"/>
      <c r="BK96" s="258"/>
      <c r="BL96" s="258"/>
      <c r="BM96" s="258"/>
      <c r="BN96" s="258"/>
      <c r="BO96" s="258"/>
      <c r="BP96" s="258"/>
      <c r="BQ96" s="258"/>
      <c r="BR96" s="258"/>
      <c r="BS96" s="258"/>
      <c r="BT96" s="258"/>
      <c r="BU96" s="258"/>
      <c r="BV96" s="258"/>
      <c r="BW96" s="258"/>
      <c r="BX96" s="258"/>
      <c r="BY96" s="258"/>
      <c r="BZ96" s="258"/>
      <c r="CA96" s="258"/>
      <c r="CB96" s="258"/>
      <c r="CC96" s="258"/>
      <c r="CD96" s="258"/>
      <c r="CE96" s="258"/>
      <c r="CF96" s="258"/>
      <c r="CG96" s="258"/>
      <c r="CH96" s="258"/>
      <c r="CI96" s="258"/>
      <c r="CJ96" s="258"/>
      <c r="CK96" s="258"/>
      <c r="CL96" s="258"/>
      <c r="CM96" s="258"/>
      <c r="CN96" s="258"/>
      <c r="CO96" s="258"/>
      <c r="CP96" s="258"/>
      <c r="CQ96" s="258"/>
      <c r="CR96" s="258"/>
      <c r="CS96" s="258"/>
      <c r="CT96" s="258"/>
      <c r="CU96" s="258"/>
      <c r="CV96" s="258"/>
      <c r="CW96" s="258"/>
      <c r="CX96" s="258"/>
      <c r="CY96" s="258"/>
      <c r="CZ96" s="258"/>
      <c r="DA96" s="258"/>
      <c r="DB96" s="258"/>
      <c r="DC96" s="258"/>
      <c r="DD96" s="258"/>
      <c r="DE96" s="258"/>
      <c r="DF96" s="258"/>
      <c r="DG96" s="258"/>
      <c r="DH96" s="258"/>
      <c r="DI96" s="258"/>
      <c r="DJ96" s="258"/>
      <c r="DK96" s="258"/>
      <c r="DL96" s="258"/>
      <c r="DM96" s="258"/>
      <c r="DN96" s="258"/>
      <c r="DO96" s="258"/>
      <c r="DP96" s="258"/>
      <c r="DQ96" s="258"/>
      <c r="DR96" s="258"/>
      <c r="DS96" s="258"/>
      <c r="DT96" s="258"/>
      <c r="DU96" s="258"/>
      <c r="DV96" s="258"/>
      <c r="DW96" s="258"/>
      <c r="DX96" s="258"/>
      <c r="DY96" s="258"/>
      <c r="DZ96" s="258"/>
      <c r="EA96" s="258"/>
      <c r="EB96" s="258"/>
      <c r="EC96" s="258"/>
      <c r="ED96" s="258"/>
      <c r="EE96" s="258"/>
      <c r="EF96" s="258"/>
      <c r="EG96" s="258"/>
      <c r="EH96" s="258"/>
      <c r="EI96" s="258"/>
      <c r="EJ96" s="258"/>
      <c r="EK96" s="258"/>
      <c r="EL96" s="258"/>
      <c r="EM96" s="258"/>
      <c r="EN96" s="258"/>
      <c r="EO96" s="258"/>
      <c r="EP96" s="258"/>
      <c r="EQ96" s="258"/>
      <c r="ER96" s="258"/>
      <c r="ES96" s="258"/>
      <c r="ET96" s="258"/>
      <c r="EU96" s="258"/>
      <c r="EV96" s="258"/>
      <c r="EW96" s="258"/>
      <c r="EX96" s="258"/>
      <c r="EY96" s="258"/>
      <c r="EZ96" s="258"/>
      <c r="FA96" s="258"/>
      <c r="FB96" s="258"/>
      <c r="FC96" s="258"/>
      <c r="FD96" s="258"/>
      <c r="FE96" s="258"/>
      <c r="FF96" s="258"/>
      <c r="FG96" s="258"/>
      <c r="FH96" s="258"/>
      <c r="FI96" s="258"/>
      <c r="FJ96" s="258"/>
      <c r="FK96" s="258"/>
      <c r="FL96" s="258"/>
      <c r="FM96" s="258"/>
      <c r="FN96" s="258"/>
      <c r="FO96" s="258"/>
      <c r="FP96" s="258"/>
      <c r="FQ96" s="258"/>
      <c r="FR96" s="258"/>
      <c r="FS96" s="258"/>
      <c r="FT96" s="258"/>
    </row>
    <row r="97" spans="1:176" s="526" customFormat="1" ht="18" customHeight="1">
      <c r="A97" s="553">
        <v>72</v>
      </c>
      <c r="B97" s="8" t="s">
        <v>53</v>
      </c>
      <c r="C97" s="8">
        <v>3150000</v>
      </c>
      <c r="D97" s="253" t="s">
        <v>1035</v>
      </c>
      <c r="E97" s="190" t="s">
        <v>125</v>
      </c>
      <c r="F97" s="190">
        <v>796</v>
      </c>
      <c r="G97" s="565" t="s">
        <v>37</v>
      </c>
      <c r="H97" s="190">
        <v>1350</v>
      </c>
      <c r="I97" s="510">
        <v>75401000000</v>
      </c>
      <c r="J97" s="556" t="s">
        <v>939</v>
      </c>
      <c r="K97" s="566">
        <v>198256.26</v>
      </c>
      <c r="L97" s="481" t="s">
        <v>1004</v>
      </c>
      <c r="M97" s="8" t="s">
        <v>1024</v>
      </c>
      <c r="N97" s="8" t="s">
        <v>56</v>
      </c>
      <c r="O97" s="8" t="s">
        <v>58</v>
      </c>
      <c r="P97" s="258"/>
      <c r="Q97" s="258"/>
      <c r="R97" s="258"/>
      <c r="S97" s="258"/>
      <c r="T97" s="258"/>
      <c r="U97" s="258"/>
      <c r="V97" s="258"/>
      <c r="W97" s="258"/>
      <c r="X97" s="258"/>
      <c r="Y97" s="258"/>
      <c r="Z97" s="258"/>
      <c r="AA97" s="258"/>
      <c r="AB97" s="258"/>
      <c r="AC97" s="258"/>
      <c r="AD97" s="258"/>
      <c r="AE97" s="258"/>
      <c r="AF97" s="258"/>
      <c r="AG97" s="258"/>
      <c r="AH97" s="258"/>
      <c r="AI97" s="258"/>
      <c r="AJ97" s="258"/>
      <c r="AK97" s="258"/>
      <c r="AL97" s="258"/>
      <c r="AM97" s="258"/>
      <c r="AN97" s="258"/>
      <c r="AO97" s="258"/>
      <c r="AP97" s="258"/>
      <c r="AQ97" s="258"/>
      <c r="AR97" s="258"/>
      <c r="AS97" s="258"/>
      <c r="AT97" s="258"/>
      <c r="AU97" s="258"/>
      <c r="AV97" s="258"/>
      <c r="AW97" s="258"/>
      <c r="AX97" s="258"/>
      <c r="AY97" s="258"/>
      <c r="AZ97" s="258"/>
      <c r="BA97" s="258"/>
      <c r="BB97" s="258"/>
      <c r="BC97" s="258"/>
      <c r="BD97" s="258"/>
      <c r="BE97" s="258"/>
      <c r="BF97" s="258"/>
      <c r="BG97" s="258"/>
      <c r="BH97" s="258"/>
      <c r="BI97" s="258"/>
      <c r="BJ97" s="258"/>
      <c r="BK97" s="258"/>
      <c r="BL97" s="258"/>
      <c r="BM97" s="258"/>
      <c r="BN97" s="258"/>
      <c r="BO97" s="258"/>
      <c r="BP97" s="258"/>
      <c r="BQ97" s="258"/>
      <c r="BR97" s="258"/>
      <c r="BS97" s="258"/>
      <c r="BT97" s="258"/>
      <c r="BU97" s="258"/>
      <c r="BV97" s="258"/>
      <c r="BW97" s="258"/>
      <c r="BX97" s="258"/>
      <c r="BY97" s="258"/>
      <c r="BZ97" s="258"/>
      <c r="CA97" s="258"/>
      <c r="CB97" s="258"/>
      <c r="CC97" s="258"/>
      <c r="CD97" s="258"/>
      <c r="CE97" s="258"/>
      <c r="CF97" s="258"/>
      <c r="CG97" s="258"/>
      <c r="CH97" s="258"/>
      <c r="CI97" s="258"/>
      <c r="CJ97" s="258"/>
      <c r="CK97" s="258"/>
      <c r="CL97" s="258"/>
      <c r="CM97" s="258"/>
      <c r="CN97" s="258"/>
      <c r="CO97" s="258"/>
      <c r="CP97" s="258"/>
      <c r="CQ97" s="258"/>
      <c r="CR97" s="258"/>
      <c r="CS97" s="258"/>
      <c r="CT97" s="258"/>
      <c r="CU97" s="258"/>
      <c r="CV97" s="258"/>
      <c r="CW97" s="258"/>
      <c r="CX97" s="258"/>
      <c r="CY97" s="258"/>
      <c r="CZ97" s="258"/>
      <c r="DA97" s="258"/>
      <c r="DB97" s="258"/>
      <c r="DC97" s="258"/>
      <c r="DD97" s="258"/>
      <c r="DE97" s="258"/>
      <c r="DF97" s="258"/>
      <c r="DG97" s="258"/>
      <c r="DH97" s="258"/>
      <c r="DI97" s="258"/>
      <c r="DJ97" s="258"/>
      <c r="DK97" s="258"/>
      <c r="DL97" s="258"/>
      <c r="DM97" s="258"/>
      <c r="DN97" s="258"/>
      <c r="DO97" s="258"/>
      <c r="DP97" s="258"/>
      <c r="DQ97" s="258"/>
      <c r="DR97" s="258"/>
      <c r="DS97" s="258"/>
      <c r="DT97" s="258"/>
      <c r="DU97" s="258"/>
      <c r="DV97" s="258"/>
      <c r="DW97" s="258"/>
      <c r="DX97" s="258"/>
      <c r="DY97" s="258"/>
      <c r="DZ97" s="258"/>
      <c r="EA97" s="258"/>
      <c r="EB97" s="258"/>
      <c r="EC97" s="258"/>
      <c r="ED97" s="258"/>
      <c r="EE97" s="258"/>
      <c r="EF97" s="258"/>
      <c r="EG97" s="258"/>
      <c r="EH97" s="258"/>
      <c r="EI97" s="258"/>
      <c r="EJ97" s="258"/>
      <c r="EK97" s="258"/>
      <c r="EL97" s="258"/>
      <c r="EM97" s="258"/>
      <c r="EN97" s="258"/>
      <c r="EO97" s="258"/>
      <c r="EP97" s="258"/>
      <c r="EQ97" s="258"/>
      <c r="ER97" s="258"/>
      <c r="ES97" s="258"/>
      <c r="ET97" s="258"/>
      <c r="EU97" s="258"/>
      <c r="EV97" s="258"/>
      <c r="EW97" s="258"/>
      <c r="EX97" s="258"/>
      <c r="EY97" s="258"/>
      <c r="EZ97" s="258"/>
      <c r="FA97" s="258"/>
      <c r="FB97" s="258"/>
      <c r="FC97" s="258"/>
      <c r="FD97" s="258"/>
      <c r="FE97" s="258"/>
      <c r="FF97" s="258"/>
      <c r="FG97" s="258"/>
      <c r="FH97" s="258"/>
      <c r="FI97" s="258"/>
      <c r="FJ97" s="258"/>
      <c r="FK97" s="258"/>
      <c r="FL97" s="258"/>
      <c r="FM97" s="258"/>
      <c r="FN97" s="258"/>
      <c r="FO97" s="258"/>
      <c r="FP97" s="258"/>
      <c r="FQ97" s="258"/>
      <c r="FR97" s="258"/>
      <c r="FS97" s="258"/>
      <c r="FT97" s="258"/>
    </row>
    <row r="98" spans="1:176" s="526" customFormat="1" ht="24.75" customHeight="1">
      <c r="A98" s="553">
        <v>73</v>
      </c>
      <c r="B98" s="8" t="s">
        <v>53</v>
      </c>
      <c r="C98" s="8">
        <v>3150000</v>
      </c>
      <c r="D98" s="253" t="s">
        <v>1035</v>
      </c>
      <c r="E98" s="190" t="s">
        <v>125</v>
      </c>
      <c r="F98" s="190">
        <v>796</v>
      </c>
      <c r="G98" s="190" t="s">
        <v>37</v>
      </c>
      <c r="H98" s="190">
        <v>1227</v>
      </c>
      <c r="I98" s="510">
        <v>75401000000</v>
      </c>
      <c r="J98" s="556" t="s">
        <v>939</v>
      </c>
      <c r="K98" s="582">
        <v>138871.23000000001</v>
      </c>
      <c r="L98" s="8" t="s">
        <v>1005</v>
      </c>
      <c r="M98" s="8" t="s">
        <v>1010</v>
      </c>
      <c r="N98" s="8" t="s">
        <v>56</v>
      </c>
      <c r="O98" s="8" t="s">
        <v>58</v>
      </c>
      <c r="P98" s="258"/>
      <c r="Q98" s="258"/>
      <c r="R98" s="258"/>
      <c r="S98" s="258"/>
      <c r="T98" s="258"/>
      <c r="U98" s="258"/>
      <c r="V98" s="258"/>
      <c r="W98" s="258"/>
      <c r="X98" s="258"/>
      <c r="Y98" s="258"/>
      <c r="Z98" s="258"/>
      <c r="AA98" s="258"/>
      <c r="AB98" s="258"/>
      <c r="AC98" s="258"/>
      <c r="AD98" s="258"/>
      <c r="AE98" s="258"/>
      <c r="AF98" s="258"/>
      <c r="AG98" s="258"/>
      <c r="AH98" s="258"/>
      <c r="AI98" s="258"/>
      <c r="AJ98" s="258"/>
      <c r="AK98" s="258"/>
      <c r="AL98" s="258"/>
      <c r="AM98" s="258"/>
      <c r="AN98" s="258"/>
      <c r="AO98" s="258"/>
      <c r="AP98" s="258"/>
      <c r="AQ98" s="258"/>
      <c r="AR98" s="258"/>
      <c r="AS98" s="258"/>
      <c r="AT98" s="258"/>
      <c r="AU98" s="258"/>
      <c r="AV98" s="258"/>
      <c r="AW98" s="258"/>
      <c r="AX98" s="258"/>
      <c r="AY98" s="258"/>
      <c r="AZ98" s="258"/>
      <c r="BA98" s="258"/>
      <c r="BB98" s="258"/>
      <c r="BC98" s="258"/>
      <c r="BD98" s="258"/>
      <c r="BE98" s="258"/>
      <c r="BF98" s="258"/>
      <c r="BG98" s="258"/>
      <c r="BH98" s="258"/>
      <c r="BI98" s="258"/>
      <c r="BJ98" s="258"/>
      <c r="BK98" s="258"/>
      <c r="BL98" s="258"/>
      <c r="BM98" s="258"/>
      <c r="BN98" s="258"/>
      <c r="BO98" s="258"/>
      <c r="BP98" s="258"/>
      <c r="BQ98" s="258"/>
      <c r="BR98" s="258"/>
      <c r="BS98" s="258"/>
      <c r="BT98" s="258"/>
      <c r="BU98" s="258"/>
      <c r="BV98" s="258"/>
      <c r="BW98" s="258"/>
      <c r="BX98" s="258"/>
      <c r="BY98" s="258"/>
      <c r="BZ98" s="258"/>
      <c r="CA98" s="258"/>
      <c r="CB98" s="258"/>
      <c r="CC98" s="258"/>
      <c r="CD98" s="258"/>
      <c r="CE98" s="258"/>
      <c r="CF98" s="258"/>
      <c r="CG98" s="258"/>
      <c r="CH98" s="258"/>
      <c r="CI98" s="258"/>
      <c r="CJ98" s="258"/>
      <c r="CK98" s="258"/>
      <c r="CL98" s="258"/>
      <c r="CM98" s="258"/>
      <c r="CN98" s="258"/>
      <c r="CO98" s="258"/>
      <c r="CP98" s="258"/>
      <c r="CQ98" s="258"/>
      <c r="CR98" s="258"/>
      <c r="CS98" s="258"/>
      <c r="CT98" s="258"/>
      <c r="CU98" s="258"/>
      <c r="CV98" s="258"/>
      <c r="CW98" s="258"/>
      <c r="CX98" s="258"/>
      <c r="CY98" s="258"/>
      <c r="CZ98" s="258"/>
      <c r="DA98" s="258"/>
      <c r="DB98" s="258"/>
      <c r="DC98" s="258"/>
      <c r="DD98" s="258"/>
      <c r="DE98" s="258"/>
      <c r="DF98" s="258"/>
      <c r="DG98" s="258"/>
      <c r="DH98" s="258"/>
      <c r="DI98" s="258"/>
      <c r="DJ98" s="258"/>
      <c r="DK98" s="258"/>
      <c r="DL98" s="258"/>
      <c r="DM98" s="258"/>
      <c r="DN98" s="258"/>
      <c r="DO98" s="258"/>
      <c r="DP98" s="258"/>
      <c r="DQ98" s="258"/>
      <c r="DR98" s="258"/>
      <c r="DS98" s="258"/>
      <c r="DT98" s="258"/>
      <c r="DU98" s="258"/>
      <c r="DV98" s="258"/>
      <c r="DW98" s="258"/>
      <c r="DX98" s="258"/>
      <c r="DY98" s="258"/>
      <c r="DZ98" s="258"/>
      <c r="EA98" s="258"/>
      <c r="EB98" s="258"/>
      <c r="EC98" s="258"/>
      <c r="ED98" s="258"/>
      <c r="EE98" s="258"/>
      <c r="EF98" s="258"/>
      <c r="EG98" s="258"/>
      <c r="EH98" s="258"/>
      <c r="EI98" s="258"/>
      <c r="EJ98" s="258"/>
      <c r="EK98" s="258"/>
      <c r="EL98" s="258"/>
      <c r="EM98" s="258"/>
      <c r="EN98" s="258"/>
      <c r="EO98" s="258"/>
      <c r="EP98" s="258"/>
      <c r="EQ98" s="258"/>
      <c r="ER98" s="258"/>
      <c r="ES98" s="258"/>
      <c r="ET98" s="258"/>
      <c r="EU98" s="258"/>
      <c r="EV98" s="258"/>
      <c r="EW98" s="258"/>
      <c r="EX98" s="258"/>
      <c r="EY98" s="258"/>
      <c r="EZ98" s="258"/>
      <c r="FA98" s="258"/>
      <c r="FB98" s="258"/>
      <c r="FC98" s="258"/>
      <c r="FD98" s="258"/>
      <c r="FE98" s="258"/>
      <c r="FF98" s="258"/>
      <c r="FG98" s="258"/>
      <c r="FH98" s="258"/>
      <c r="FI98" s="258"/>
      <c r="FJ98" s="258"/>
      <c r="FK98" s="258"/>
      <c r="FL98" s="258"/>
      <c r="FM98" s="258"/>
      <c r="FN98" s="258"/>
      <c r="FO98" s="258"/>
      <c r="FP98" s="258"/>
      <c r="FQ98" s="258"/>
      <c r="FR98" s="258"/>
      <c r="FS98" s="258"/>
      <c r="FT98" s="258"/>
    </row>
    <row r="99" spans="1:176" s="526" customFormat="1" ht="29.25" customHeight="1">
      <c r="A99" s="553">
        <v>74</v>
      </c>
      <c r="B99" s="8" t="s">
        <v>53</v>
      </c>
      <c r="C99" s="8">
        <v>2911090</v>
      </c>
      <c r="D99" s="253" t="s">
        <v>1036</v>
      </c>
      <c r="E99" s="190" t="s">
        <v>125</v>
      </c>
      <c r="F99" s="8" t="s">
        <v>1019</v>
      </c>
      <c r="G99" s="8" t="s">
        <v>1037</v>
      </c>
      <c r="H99" s="8" t="s">
        <v>1038</v>
      </c>
      <c r="I99" s="510">
        <v>75401000000</v>
      </c>
      <c r="J99" s="556" t="s">
        <v>939</v>
      </c>
      <c r="K99" s="566">
        <v>911788.4</v>
      </c>
      <c r="L99" s="8" t="s">
        <v>1017</v>
      </c>
      <c r="M99" s="8" t="s">
        <v>1024</v>
      </c>
      <c r="N99" s="8" t="s">
        <v>56</v>
      </c>
      <c r="O99" s="8" t="s">
        <v>58</v>
      </c>
      <c r="P99" s="258"/>
      <c r="Q99" s="258"/>
      <c r="R99" s="258"/>
      <c r="S99" s="258"/>
      <c r="T99" s="258"/>
      <c r="U99" s="258"/>
      <c r="V99" s="258"/>
      <c r="W99" s="258"/>
      <c r="X99" s="258"/>
      <c r="Y99" s="258"/>
      <c r="Z99" s="258"/>
      <c r="AA99" s="258"/>
      <c r="AB99" s="258"/>
      <c r="AC99" s="258"/>
      <c r="AD99" s="258"/>
      <c r="AE99" s="258"/>
      <c r="AF99" s="258"/>
      <c r="AG99" s="258"/>
      <c r="AH99" s="258"/>
      <c r="AI99" s="258"/>
      <c r="AJ99" s="258"/>
      <c r="AK99" s="258"/>
      <c r="AL99" s="258"/>
      <c r="AM99" s="258"/>
      <c r="AN99" s="258"/>
      <c r="AO99" s="258"/>
      <c r="AP99" s="258"/>
      <c r="AQ99" s="258"/>
      <c r="AR99" s="258"/>
      <c r="AS99" s="258"/>
      <c r="AT99" s="258"/>
      <c r="AU99" s="258"/>
      <c r="AV99" s="258"/>
      <c r="AW99" s="258"/>
      <c r="AX99" s="258"/>
      <c r="AY99" s="258"/>
      <c r="AZ99" s="258"/>
      <c r="BA99" s="258"/>
      <c r="BB99" s="258"/>
      <c r="BC99" s="258"/>
      <c r="BD99" s="258"/>
      <c r="BE99" s="258"/>
      <c r="BF99" s="258"/>
      <c r="BG99" s="258"/>
      <c r="BH99" s="258"/>
      <c r="BI99" s="258"/>
      <c r="BJ99" s="258"/>
      <c r="BK99" s="258"/>
      <c r="BL99" s="258"/>
      <c r="BM99" s="258"/>
      <c r="BN99" s="258"/>
      <c r="BO99" s="258"/>
      <c r="BP99" s="258"/>
      <c r="BQ99" s="258"/>
      <c r="BR99" s="258"/>
      <c r="BS99" s="258"/>
      <c r="BT99" s="258"/>
      <c r="BU99" s="258"/>
      <c r="BV99" s="258"/>
      <c r="BW99" s="258"/>
      <c r="BX99" s="258"/>
      <c r="BY99" s="258"/>
      <c r="BZ99" s="258"/>
      <c r="CA99" s="258"/>
      <c r="CB99" s="258"/>
      <c r="CC99" s="258"/>
      <c r="CD99" s="258"/>
      <c r="CE99" s="258"/>
      <c r="CF99" s="258"/>
      <c r="CG99" s="258"/>
      <c r="CH99" s="258"/>
      <c r="CI99" s="258"/>
      <c r="CJ99" s="258"/>
      <c r="CK99" s="258"/>
      <c r="CL99" s="258"/>
      <c r="CM99" s="258"/>
      <c r="CN99" s="258"/>
      <c r="CO99" s="258"/>
      <c r="CP99" s="258"/>
      <c r="CQ99" s="258"/>
      <c r="CR99" s="258"/>
      <c r="CS99" s="258"/>
      <c r="CT99" s="258"/>
      <c r="CU99" s="258"/>
      <c r="CV99" s="258"/>
      <c r="CW99" s="258"/>
      <c r="CX99" s="258"/>
      <c r="CY99" s="258"/>
      <c r="CZ99" s="258"/>
      <c r="DA99" s="258"/>
      <c r="DB99" s="258"/>
      <c r="DC99" s="258"/>
      <c r="DD99" s="258"/>
      <c r="DE99" s="258"/>
      <c r="DF99" s="258"/>
      <c r="DG99" s="258"/>
      <c r="DH99" s="258"/>
      <c r="DI99" s="258"/>
      <c r="DJ99" s="258"/>
      <c r="DK99" s="258"/>
      <c r="DL99" s="258"/>
      <c r="DM99" s="258"/>
      <c r="DN99" s="258"/>
      <c r="DO99" s="258"/>
      <c r="DP99" s="258"/>
      <c r="DQ99" s="258"/>
      <c r="DR99" s="258"/>
      <c r="DS99" s="258"/>
      <c r="DT99" s="258"/>
      <c r="DU99" s="258"/>
      <c r="DV99" s="258"/>
      <c r="DW99" s="258"/>
      <c r="DX99" s="258"/>
      <c r="DY99" s="258"/>
      <c r="DZ99" s="258"/>
      <c r="EA99" s="258"/>
      <c r="EB99" s="258"/>
      <c r="EC99" s="258"/>
      <c r="ED99" s="258"/>
      <c r="EE99" s="258"/>
      <c r="EF99" s="258"/>
      <c r="EG99" s="258"/>
      <c r="EH99" s="258"/>
      <c r="EI99" s="258"/>
      <c r="EJ99" s="258"/>
      <c r="EK99" s="258"/>
      <c r="EL99" s="258"/>
      <c r="EM99" s="258"/>
      <c r="EN99" s="258"/>
      <c r="EO99" s="258"/>
      <c r="EP99" s="258"/>
      <c r="EQ99" s="258"/>
      <c r="ER99" s="258"/>
      <c r="ES99" s="258"/>
      <c r="ET99" s="258"/>
      <c r="EU99" s="258"/>
      <c r="EV99" s="258"/>
      <c r="EW99" s="258"/>
      <c r="EX99" s="258"/>
      <c r="EY99" s="258"/>
      <c r="EZ99" s="258"/>
      <c r="FA99" s="258"/>
      <c r="FB99" s="258"/>
      <c r="FC99" s="258"/>
      <c r="FD99" s="258"/>
      <c r="FE99" s="258"/>
      <c r="FF99" s="258"/>
      <c r="FG99" s="258"/>
      <c r="FH99" s="258"/>
      <c r="FI99" s="258"/>
      <c r="FJ99" s="258"/>
      <c r="FK99" s="258"/>
      <c r="FL99" s="258"/>
      <c r="FM99" s="258"/>
      <c r="FN99" s="258"/>
      <c r="FO99" s="258"/>
      <c r="FP99" s="258"/>
      <c r="FQ99" s="258"/>
      <c r="FR99" s="258"/>
      <c r="FS99" s="258"/>
      <c r="FT99" s="258"/>
    </row>
    <row r="100" spans="1:176" s="526" customFormat="1" ht="31.5" customHeight="1">
      <c r="A100" s="553">
        <v>75</v>
      </c>
      <c r="B100" s="8" t="s">
        <v>53</v>
      </c>
      <c r="C100" s="8">
        <v>2911180</v>
      </c>
      <c r="D100" s="59" t="s">
        <v>1039</v>
      </c>
      <c r="E100" s="190" t="s">
        <v>125</v>
      </c>
      <c r="F100" s="190">
        <v>796</v>
      </c>
      <c r="G100" s="565" t="s">
        <v>37</v>
      </c>
      <c r="H100" s="565">
        <v>55</v>
      </c>
      <c r="I100" s="510">
        <v>75401000000</v>
      </c>
      <c r="J100" s="556" t="s">
        <v>939</v>
      </c>
      <c r="K100" s="584">
        <v>131136.78</v>
      </c>
      <c r="L100" s="8" t="s">
        <v>1017</v>
      </c>
      <c r="M100" s="8" t="s">
        <v>1024</v>
      </c>
      <c r="N100" s="8" t="s">
        <v>56</v>
      </c>
      <c r="O100" s="8" t="s">
        <v>58</v>
      </c>
      <c r="P100" s="258"/>
      <c r="Q100" s="258"/>
      <c r="R100" s="258"/>
      <c r="S100" s="258"/>
      <c r="T100" s="258"/>
      <c r="U100" s="258"/>
      <c r="V100" s="258"/>
      <c r="W100" s="258"/>
      <c r="X100" s="258"/>
      <c r="Y100" s="258"/>
      <c r="Z100" s="258"/>
      <c r="AA100" s="258"/>
      <c r="AB100" s="258"/>
      <c r="AC100" s="258"/>
      <c r="AD100" s="258"/>
      <c r="AE100" s="258"/>
      <c r="AF100" s="258"/>
      <c r="AG100" s="258"/>
      <c r="AH100" s="258"/>
      <c r="AI100" s="258"/>
      <c r="AJ100" s="258"/>
      <c r="AK100" s="258"/>
      <c r="AL100" s="258"/>
      <c r="AM100" s="258"/>
      <c r="AN100" s="258"/>
      <c r="AO100" s="258"/>
      <c r="AP100" s="258"/>
      <c r="AQ100" s="258"/>
      <c r="AR100" s="258"/>
      <c r="AS100" s="258"/>
      <c r="AT100" s="258"/>
      <c r="AU100" s="258"/>
      <c r="AV100" s="258"/>
      <c r="AW100" s="258"/>
      <c r="AX100" s="258"/>
      <c r="AY100" s="258"/>
      <c r="AZ100" s="258"/>
      <c r="BA100" s="258"/>
      <c r="BB100" s="258"/>
      <c r="BC100" s="258"/>
      <c r="BD100" s="258"/>
      <c r="BE100" s="258"/>
      <c r="BF100" s="258"/>
      <c r="BG100" s="258"/>
      <c r="BH100" s="258"/>
      <c r="BI100" s="258"/>
      <c r="BJ100" s="258"/>
      <c r="BK100" s="258"/>
      <c r="BL100" s="258"/>
      <c r="BM100" s="258"/>
      <c r="BN100" s="258"/>
      <c r="BO100" s="258"/>
      <c r="BP100" s="258"/>
      <c r="BQ100" s="258"/>
      <c r="BR100" s="258"/>
      <c r="BS100" s="258"/>
      <c r="BT100" s="258"/>
      <c r="BU100" s="258"/>
      <c r="BV100" s="258"/>
      <c r="BW100" s="258"/>
      <c r="BX100" s="258"/>
      <c r="BY100" s="258"/>
      <c r="BZ100" s="258"/>
      <c r="CA100" s="258"/>
      <c r="CB100" s="258"/>
      <c r="CC100" s="258"/>
      <c r="CD100" s="258"/>
      <c r="CE100" s="258"/>
      <c r="CF100" s="258"/>
      <c r="CG100" s="258"/>
      <c r="CH100" s="258"/>
      <c r="CI100" s="258"/>
      <c r="CJ100" s="258"/>
      <c r="CK100" s="258"/>
      <c r="CL100" s="258"/>
      <c r="CM100" s="258"/>
      <c r="CN100" s="258"/>
      <c r="CO100" s="258"/>
      <c r="CP100" s="258"/>
      <c r="CQ100" s="258"/>
      <c r="CR100" s="258"/>
      <c r="CS100" s="258"/>
      <c r="CT100" s="258"/>
      <c r="CU100" s="258"/>
      <c r="CV100" s="258"/>
      <c r="CW100" s="258"/>
      <c r="CX100" s="258"/>
      <c r="CY100" s="258"/>
      <c r="CZ100" s="258"/>
      <c r="DA100" s="258"/>
      <c r="DB100" s="258"/>
      <c r="DC100" s="258"/>
      <c r="DD100" s="258"/>
      <c r="DE100" s="258"/>
      <c r="DF100" s="258"/>
      <c r="DG100" s="258"/>
      <c r="DH100" s="258"/>
      <c r="DI100" s="258"/>
      <c r="DJ100" s="258"/>
      <c r="DK100" s="258"/>
      <c r="DL100" s="258"/>
      <c r="DM100" s="258"/>
      <c r="DN100" s="258"/>
      <c r="DO100" s="258"/>
      <c r="DP100" s="258"/>
      <c r="DQ100" s="258"/>
      <c r="DR100" s="258"/>
      <c r="DS100" s="258"/>
      <c r="DT100" s="258"/>
      <c r="DU100" s="258"/>
      <c r="DV100" s="258"/>
      <c r="DW100" s="258"/>
      <c r="DX100" s="258"/>
      <c r="DY100" s="258"/>
      <c r="DZ100" s="258"/>
      <c r="EA100" s="258"/>
      <c r="EB100" s="258"/>
      <c r="EC100" s="258"/>
      <c r="ED100" s="258"/>
      <c r="EE100" s="258"/>
      <c r="EF100" s="258"/>
      <c r="EG100" s="258"/>
      <c r="EH100" s="258"/>
      <c r="EI100" s="258"/>
      <c r="EJ100" s="258"/>
      <c r="EK100" s="258"/>
      <c r="EL100" s="258"/>
      <c r="EM100" s="258"/>
      <c r="EN100" s="258"/>
      <c r="EO100" s="258"/>
      <c r="EP100" s="258"/>
      <c r="EQ100" s="258"/>
      <c r="ER100" s="258"/>
      <c r="ES100" s="258"/>
      <c r="ET100" s="258"/>
      <c r="EU100" s="258"/>
      <c r="EV100" s="258"/>
      <c r="EW100" s="258"/>
      <c r="EX100" s="258"/>
      <c r="EY100" s="258"/>
      <c r="EZ100" s="258"/>
      <c r="FA100" s="258"/>
      <c r="FB100" s="258"/>
      <c r="FC100" s="258"/>
      <c r="FD100" s="258"/>
      <c r="FE100" s="258"/>
      <c r="FF100" s="258"/>
      <c r="FG100" s="258"/>
      <c r="FH100" s="258"/>
      <c r="FI100" s="258"/>
      <c r="FJ100" s="258"/>
      <c r="FK100" s="258"/>
      <c r="FL100" s="258"/>
      <c r="FM100" s="258"/>
      <c r="FN100" s="258"/>
      <c r="FO100" s="258"/>
      <c r="FP100" s="258"/>
      <c r="FQ100" s="258"/>
      <c r="FR100" s="258"/>
      <c r="FS100" s="258"/>
      <c r="FT100" s="258"/>
    </row>
    <row r="101" spans="1:176" s="558" customFormat="1" ht="29.25" customHeight="1">
      <c r="A101" s="553">
        <v>76</v>
      </c>
      <c r="B101" s="8" t="s">
        <v>53</v>
      </c>
      <c r="C101" s="583">
        <v>7425090</v>
      </c>
      <c r="D101" s="555" t="s">
        <v>1040</v>
      </c>
      <c r="E101" s="190" t="s">
        <v>125</v>
      </c>
      <c r="F101" s="560">
        <v>796</v>
      </c>
      <c r="G101" s="224" t="s">
        <v>37</v>
      </c>
      <c r="H101" s="553"/>
      <c r="I101" s="510">
        <v>75401000000</v>
      </c>
      <c r="J101" s="556" t="s">
        <v>939</v>
      </c>
      <c r="K101" s="255">
        <v>200000</v>
      </c>
      <c r="L101" s="8" t="s">
        <v>1017</v>
      </c>
      <c r="M101" s="8" t="s">
        <v>1024</v>
      </c>
      <c r="N101" s="561" t="s">
        <v>56</v>
      </c>
      <c r="O101" s="8" t="s">
        <v>58</v>
      </c>
    </row>
    <row r="102" spans="1:176" s="558" customFormat="1" ht="30" customHeight="1">
      <c r="A102" s="553">
        <v>77</v>
      </c>
      <c r="B102" s="8" t="s">
        <v>53</v>
      </c>
      <c r="C102" s="583">
        <v>7425090</v>
      </c>
      <c r="D102" s="555" t="s">
        <v>1041</v>
      </c>
      <c r="E102" s="190" t="s">
        <v>125</v>
      </c>
      <c r="F102" s="560">
        <v>796</v>
      </c>
      <c r="G102" s="224" t="s">
        <v>37</v>
      </c>
      <c r="H102" s="553"/>
      <c r="I102" s="510">
        <v>75401000000</v>
      </c>
      <c r="J102" s="556" t="s">
        <v>939</v>
      </c>
      <c r="K102" s="255">
        <v>2015570</v>
      </c>
      <c r="L102" s="8" t="s">
        <v>1017</v>
      </c>
      <c r="M102" s="8" t="s">
        <v>1024</v>
      </c>
      <c r="N102" s="561" t="s">
        <v>56</v>
      </c>
      <c r="O102" s="8" t="s">
        <v>58</v>
      </c>
    </row>
    <row r="103" spans="1:176" s="526" customFormat="1" ht="22.5" customHeight="1">
      <c r="A103" s="553">
        <v>78</v>
      </c>
      <c r="B103" s="8" t="s">
        <v>53</v>
      </c>
      <c r="C103" s="8">
        <v>3120020</v>
      </c>
      <c r="D103" s="253" t="s">
        <v>1042</v>
      </c>
      <c r="E103" s="190" t="s">
        <v>125</v>
      </c>
      <c r="F103" s="190">
        <v>796</v>
      </c>
      <c r="G103" s="565" t="s">
        <v>37</v>
      </c>
      <c r="H103" s="190">
        <v>154</v>
      </c>
      <c r="I103" s="510">
        <v>75401000000</v>
      </c>
      <c r="J103" s="556" t="s">
        <v>939</v>
      </c>
      <c r="K103" s="566">
        <v>295089.05</v>
      </c>
      <c r="L103" s="8" t="s">
        <v>1017</v>
      </c>
      <c r="M103" s="8" t="s">
        <v>1024</v>
      </c>
      <c r="N103" s="8" t="s">
        <v>56</v>
      </c>
      <c r="O103" s="8" t="s">
        <v>58</v>
      </c>
      <c r="P103" s="258"/>
      <c r="Q103" s="258"/>
      <c r="R103" s="258"/>
      <c r="S103" s="258"/>
      <c r="T103" s="258"/>
      <c r="U103" s="258"/>
      <c r="V103" s="258"/>
      <c r="W103" s="258"/>
      <c r="X103" s="258"/>
      <c r="Y103" s="258"/>
      <c r="Z103" s="258"/>
      <c r="AA103" s="258"/>
      <c r="AB103" s="258"/>
      <c r="AC103" s="258"/>
      <c r="AD103" s="258"/>
      <c r="AE103" s="258"/>
      <c r="AF103" s="258"/>
      <c r="AG103" s="258"/>
      <c r="AH103" s="258"/>
      <c r="AI103" s="258"/>
      <c r="AJ103" s="258"/>
      <c r="AK103" s="258"/>
      <c r="AL103" s="258"/>
      <c r="AM103" s="258"/>
      <c r="AN103" s="258"/>
      <c r="AO103" s="258"/>
      <c r="AP103" s="258"/>
      <c r="AQ103" s="258"/>
      <c r="AR103" s="258"/>
      <c r="AS103" s="258"/>
      <c r="AT103" s="258"/>
      <c r="AU103" s="258"/>
      <c r="AV103" s="258"/>
      <c r="AW103" s="258"/>
      <c r="AX103" s="258"/>
      <c r="AY103" s="258"/>
      <c r="AZ103" s="258"/>
      <c r="BA103" s="258"/>
      <c r="BB103" s="258"/>
      <c r="BC103" s="258"/>
      <c r="BD103" s="258"/>
      <c r="BE103" s="258"/>
      <c r="BF103" s="258"/>
      <c r="BG103" s="258"/>
      <c r="BH103" s="258"/>
      <c r="BI103" s="258"/>
      <c r="BJ103" s="258"/>
      <c r="BK103" s="258"/>
      <c r="BL103" s="258"/>
      <c r="BM103" s="258"/>
      <c r="BN103" s="258"/>
      <c r="BO103" s="258"/>
      <c r="BP103" s="258"/>
      <c r="BQ103" s="258"/>
      <c r="BR103" s="258"/>
      <c r="BS103" s="258"/>
      <c r="BT103" s="258"/>
      <c r="BU103" s="258"/>
      <c r="BV103" s="258"/>
      <c r="BW103" s="258"/>
      <c r="BX103" s="258"/>
      <c r="BY103" s="258"/>
      <c r="BZ103" s="258"/>
      <c r="CA103" s="258"/>
      <c r="CB103" s="258"/>
      <c r="CC103" s="258"/>
      <c r="CD103" s="258"/>
      <c r="CE103" s="258"/>
      <c r="CF103" s="258"/>
      <c r="CG103" s="258"/>
      <c r="CH103" s="258"/>
      <c r="CI103" s="258"/>
      <c r="CJ103" s="258"/>
      <c r="CK103" s="258"/>
      <c r="CL103" s="258"/>
      <c r="CM103" s="258"/>
      <c r="CN103" s="258"/>
      <c r="CO103" s="258"/>
      <c r="CP103" s="258"/>
      <c r="CQ103" s="258"/>
      <c r="CR103" s="258"/>
      <c r="CS103" s="258"/>
      <c r="CT103" s="258"/>
      <c r="CU103" s="258"/>
      <c r="CV103" s="258"/>
      <c r="CW103" s="258"/>
      <c r="CX103" s="258"/>
      <c r="CY103" s="258"/>
      <c r="CZ103" s="258"/>
      <c r="DA103" s="258"/>
      <c r="DB103" s="258"/>
      <c r="DC103" s="258"/>
      <c r="DD103" s="258"/>
      <c r="DE103" s="258"/>
      <c r="DF103" s="258"/>
      <c r="DG103" s="258"/>
      <c r="DH103" s="258"/>
      <c r="DI103" s="258"/>
      <c r="DJ103" s="258"/>
      <c r="DK103" s="258"/>
      <c r="DL103" s="258"/>
      <c r="DM103" s="258"/>
      <c r="DN103" s="258"/>
      <c r="DO103" s="258"/>
      <c r="DP103" s="258"/>
      <c r="DQ103" s="258"/>
      <c r="DR103" s="258"/>
      <c r="DS103" s="258"/>
      <c r="DT103" s="258"/>
      <c r="DU103" s="258"/>
      <c r="DV103" s="258"/>
      <c r="DW103" s="258"/>
      <c r="DX103" s="258"/>
      <c r="DY103" s="258"/>
      <c r="DZ103" s="258"/>
      <c r="EA103" s="258"/>
      <c r="EB103" s="258"/>
      <c r="EC103" s="258"/>
      <c r="ED103" s="258"/>
      <c r="EE103" s="258"/>
      <c r="EF103" s="258"/>
      <c r="EG103" s="258"/>
      <c r="EH103" s="258"/>
      <c r="EI103" s="258"/>
      <c r="EJ103" s="258"/>
      <c r="EK103" s="258"/>
      <c r="EL103" s="258"/>
      <c r="EM103" s="258"/>
      <c r="EN103" s="258"/>
      <c r="EO103" s="258"/>
      <c r="EP103" s="258"/>
      <c r="EQ103" s="258"/>
      <c r="ER103" s="258"/>
      <c r="ES103" s="258"/>
      <c r="ET103" s="258"/>
      <c r="EU103" s="258"/>
      <c r="EV103" s="258"/>
      <c r="EW103" s="258"/>
      <c r="EX103" s="258"/>
      <c r="EY103" s="258"/>
      <c r="EZ103" s="258"/>
      <c r="FA103" s="258"/>
      <c r="FB103" s="258"/>
      <c r="FC103" s="258"/>
      <c r="FD103" s="258"/>
      <c r="FE103" s="258"/>
      <c r="FF103" s="258"/>
      <c r="FG103" s="258"/>
      <c r="FH103" s="258"/>
      <c r="FI103" s="258"/>
      <c r="FJ103" s="258"/>
      <c r="FK103" s="258"/>
      <c r="FL103" s="258"/>
      <c r="FM103" s="258"/>
      <c r="FN103" s="258"/>
      <c r="FO103" s="258"/>
      <c r="FP103" s="258"/>
      <c r="FQ103" s="258"/>
      <c r="FR103" s="258"/>
      <c r="FS103" s="258"/>
      <c r="FT103" s="258"/>
    </row>
    <row r="104" spans="1:176" s="526" customFormat="1" ht="22.5" customHeight="1">
      <c r="A104" s="553">
        <v>79</v>
      </c>
      <c r="B104" s="8" t="s">
        <v>53</v>
      </c>
      <c r="C104" s="8">
        <v>3111000</v>
      </c>
      <c r="D104" s="253" t="s">
        <v>1043</v>
      </c>
      <c r="E104" s="190" t="s">
        <v>125</v>
      </c>
      <c r="F104" s="190">
        <v>796</v>
      </c>
      <c r="G104" s="565" t="s">
        <v>37</v>
      </c>
      <c r="H104" s="190">
        <v>54</v>
      </c>
      <c r="I104" s="510">
        <v>75401000000</v>
      </c>
      <c r="J104" s="556" t="s">
        <v>939</v>
      </c>
      <c r="K104" s="566">
        <v>275400</v>
      </c>
      <c r="L104" s="8" t="s">
        <v>1010</v>
      </c>
      <c r="M104" s="8" t="s">
        <v>1017</v>
      </c>
      <c r="N104" s="8" t="s">
        <v>56</v>
      </c>
      <c r="O104" s="8" t="s">
        <v>58</v>
      </c>
      <c r="P104" s="258"/>
      <c r="Q104" s="258"/>
      <c r="R104" s="258"/>
      <c r="S104" s="258"/>
      <c r="T104" s="258"/>
      <c r="U104" s="258"/>
      <c r="V104" s="258"/>
      <c r="W104" s="258"/>
      <c r="X104" s="258"/>
      <c r="Y104" s="258"/>
      <c r="Z104" s="258"/>
      <c r="AA104" s="258"/>
      <c r="AB104" s="258"/>
      <c r="AC104" s="258"/>
      <c r="AD104" s="258"/>
      <c r="AE104" s="258"/>
      <c r="AF104" s="258"/>
      <c r="AG104" s="258"/>
      <c r="AH104" s="258"/>
      <c r="AI104" s="258"/>
      <c r="AJ104" s="258"/>
      <c r="AK104" s="258"/>
      <c r="AL104" s="258"/>
      <c r="AM104" s="258"/>
      <c r="AN104" s="258"/>
      <c r="AO104" s="258"/>
      <c r="AP104" s="258"/>
      <c r="AQ104" s="258"/>
      <c r="AR104" s="258"/>
      <c r="AS104" s="258"/>
      <c r="AT104" s="258"/>
      <c r="AU104" s="258"/>
      <c r="AV104" s="258"/>
      <c r="AW104" s="258"/>
      <c r="AX104" s="258"/>
      <c r="AY104" s="258"/>
      <c r="AZ104" s="258"/>
      <c r="BA104" s="258"/>
      <c r="BB104" s="258"/>
      <c r="BC104" s="258"/>
      <c r="BD104" s="258"/>
      <c r="BE104" s="258"/>
      <c r="BF104" s="258"/>
      <c r="BG104" s="258"/>
      <c r="BH104" s="258"/>
      <c r="BI104" s="258"/>
      <c r="BJ104" s="258"/>
      <c r="BK104" s="258"/>
      <c r="BL104" s="258"/>
      <c r="BM104" s="258"/>
      <c r="BN104" s="258"/>
      <c r="BO104" s="258"/>
      <c r="BP104" s="258"/>
      <c r="BQ104" s="258"/>
      <c r="BR104" s="258"/>
      <c r="BS104" s="258"/>
      <c r="BT104" s="258"/>
      <c r="BU104" s="258"/>
      <c r="BV104" s="258"/>
      <c r="BW104" s="258"/>
      <c r="BX104" s="258"/>
      <c r="BY104" s="258"/>
      <c r="BZ104" s="258"/>
      <c r="CA104" s="258"/>
      <c r="CB104" s="258"/>
      <c r="CC104" s="258"/>
      <c r="CD104" s="258"/>
      <c r="CE104" s="258"/>
      <c r="CF104" s="258"/>
      <c r="CG104" s="258"/>
      <c r="CH104" s="258"/>
      <c r="CI104" s="258"/>
      <c r="CJ104" s="258"/>
      <c r="CK104" s="258"/>
      <c r="CL104" s="258"/>
      <c r="CM104" s="258"/>
      <c r="CN104" s="258"/>
      <c r="CO104" s="258"/>
      <c r="CP104" s="258"/>
      <c r="CQ104" s="258"/>
      <c r="CR104" s="258"/>
      <c r="CS104" s="258"/>
      <c r="CT104" s="258"/>
      <c r="CU104" s="258"/>
      <c r="CV104" s="258"/>
      <c r="CW104" s="258"/>
      <c r="CX104" s="258"/>
      <c r="CY104" s="258"/>
      <c r="CZ104" s="258"/>
      <c r="DA104" s="258"/>
      <c r="DB104" s="258"/>
      <c r="DC104" s="258"/>
      <c r="DD104" s="258"/>
      <c r="DE104" s="258"/>
      <c r="DF104" s="258"/>
      <c r="DG104" s="258"/>
      <c r="DH104" s="258"/>
      <c r="DI104" s="258"/>
      <c r="DJ104" s="258"/>
      <c r="DK104" s="258"/>
      <c r="DL104" s="258"/>
      <c r="DM104" s="258"/>
      <c r="DN104" s="258"/>
      <c r="DO104" s="258"/>
      <c r="DP104" s="258"/>
      <c r="DQ104" s="258"/>
      <c r="DR104" s="258"/>
      <c r="DS104" s="258"/>
      <c r="DT104" s="258"/>
      <c r="DU104" s="258"/>
      <c r="DV104" s="258"/>
      <c r="DW104" s="258"/>
      <c r="DX104" s="258"/>
      <c r="DY104" s="258"/>
      <c r="DZ104" s="258"/>
      <c r="EA104" s="258"/>
      <c r="EB104" s="258"/>
      <c r="EC104" s="258"/>
      <c r="ED104" s="258"/>
      <c r="EE104" s="258"/>
      <c r="EF104" s="258"/>
      <c r="EG104" s="258"/>
      <c r="EH104" s="258"/>
      <c r="EI104" s="258"/>
      <c r="EJ104" s="258"/>
      <c r="EK104" s="258"/>
      <c r="EL104" s="258"/>
      <c r="EM104" s="258"/>
      <c r="EN104" s="258"/>
      <c r="EO104" s="258"/>
      <c r="EP104" s="258"/>
      <c r="EQ104" s="258"/>
      <c r="ER104" s="258"/>
      <c r="ES104" s="258"/>
      <c r="ET104" s="258"/>
      <c r="EU104" s="258"/>
      <c r="EV104" s="258"/>
      <c r="EW104" s="258"/>
      <c r="EX104" s="258"/>
      <c r="EY104" s="258"/>
      <c r="EZ104" s="258"/>
      <c r="FA104" s="258"/>
      <c r="FB104" s="258"/>
      <c r="FC104" s="258"/>
      <c r="FD104" s="258"/>
      <c r="FE104" s="258"/>
      <c r="FF104" s="258"/>
      <c r="FG104" s="258"/>
      <c r="FH104" s="258"/>
      <c r="FI104" s="258"/>
      <c r="FJ104" s="258"/>
      <c r="FK104" s="258"/>
      <c r="FL104" s="258"/>
      <c r="FM104" s="258"/>
      <c r="FN104" s="258"/>
      <c r="FO104" s="258"/>
      <c r="FP104" s="258"/>
      <c r="FQ104" s="258"/>
      <c r="FR104" s="258"/>
      <c r="FS104" s="258"/>
      <c r="FT104" s="258"/>
    </row>
    <row r="105" spans="1:176" s="526" customFormat="1" ht="32.25" customHeight="1">
      <c r="A105" s="553">
        <v>80</v>
      </c>
      <c r="B105" s="8" t="s">
        <v>53</v>
      </c>
      <c r="C105" s="8">
        <v>2911180</v>
      </c>
      <c r="D105" s="253" t="s">
        <v>1044</v>
      </c>
      <c r="E105" s="190" t="s">
        <v>125</v>
      </c>
      <c r="F105" s="190">
        <v>796</v>
      </c>
      <c r="G105" s="565" t="s">
        <v>37</v>
      </c>
      <c r="H105" s="190">
        <v>10</v>
      </c>
      <c r="I105" s="510">
        <v>75401000000</v>
      </c>
      <c r="J105" s="556" t="s">
        <v>939</v>
      </c>
      <c r="K105" s="566">
        <v>1694.9</v>
      </c>
      <c r="L105" s="8" t="s">
        <v>1017</v>
      </c>
      <c r="M105" s="8" t="s">
        <v>1024</v>
      </c>
      <c r="N105" s="8" t="s">
        <v>56</v>
      </c>
      <c r="O105" s="8" t="s">
        <v>58</v>
      </c>
      <c r="P105" s="258"/>
      <c r="Q105" s="258"/>
      <c r="R105" s="258"/>
      <c r="S105" s="258"/>
      <c r="T105" s="258"/>
      <c r="U105" s="258"/>
      <c r="V105" s="258"/>
      <c r="W105" s="258"/>
      <c r="X105" s="258"/>
      <c r="Y105" s="258"/>
      <c r="Z105" s="258"/>
      <c r="AA105" s="258"/>
      <c r="AB105" s="258"/>
      <c r="AC105" s="258"/>
      <c r="AD105" s="258"/>
      <c r="AE105" s="258"/>
      <c r="AF105" s="258"/>
      <c r="AG105" s="258"/>
      <c r="AH105" s="258"/>
      <c r="AI105" s="258"/>
      <c r="AJ105" s="258"/>
      <c r="AK105" s="258"/>
      <c r="AL105" s="258"/>
      <c r="AM105" s="258"/>
      <c r="AN105" s="258"/>
      <c r="AO105" s="258"/>
      <c r="AP105" s="258"/>
      <c r="AQ105" s="258"/>
      <c r="AR105" s="258"/>
      <c r="AS105" s="258"/>
      <c r="AT105" s="258"/>
      <c r="AU105" s="258"/>
      <c r="AV105" s="258"/>
      <c r="AW105" s="258"/>
      <c r="AX105" s="258"/>
      <c r="AY105" s="258"/>
      <c r="AZ105" s="258"/>
      <c r="BA105" s="258"/>
      <c r="BB105" s="258"/>
      <c r="BC105" s="258"/>
      <c r="BD105" s="258"/>
      <c r="BE105" s="258"/>
      <c r="BF105" s="258"/>
      <c r="BG105" s="258"/>
      <c r="BH105" s="258"/>
      <c r="BI105" s="258"/>
      <c r="BJ105" s="258"/>
      <c r="BK105" s="258"/>
      <c r="BL105" s="258"/>
      <c r="BM105" s="258"/>
      <c r="BN105" s="258"/>
      <c r="BO105" s="258"/>
      <c r="BP105" s="258"/>
      <c r="BQ105" s="258"/>
      <c r="BR105" s="258"/>
      <c r="BS105" s="258"/>
      <c r="BT105" s="258"/>
      <c r="BU105" s="258"/>
      <c r="BV105" s="258"/>
      <c r="BW105" s="258"/>
      <c r="BX105" s="258"/>
      <c r="BY105" s="258"/>
      <c r="BZ105" s="258"/>
      <c r="CA105" s="258"/>
      <c r="CB105" s="258"/>
      <c r="CC105" s="258"/>
      <c r="CD105" s="258"/>
      <c r="CE105" s="258"/>
      <c r="CF105" s="258"/>
      <c r="CG105" s="258"/>
      <c r="CH105" s="258"/>
      <c r="CI105" s="258"/>
      <c r="CJ105" s="258"/>
      <c r="CK105" s="258"/>
      <c r="CL105" s="258"/>
      <c r="CM105" s="258"/>
      <c r="CN105" s="258"/>
      <c r="CO105" s="258"/>
      <c r="CP105" s="258"/>
      <c r="CQ105" s="258"/>
      <c r="CR105" s="258"/>
      <c r="CS105" s="258"/>
      <c r="CT105" s="258"/>
      <c r="CU105" s="258"/>
      <c r="CV105" s="258"/>
      <c r="CW105" s="258"/>
      <c r="CX105" s="258"/>
      <c r="CY105" s="258"/>
      <c r="CZ105" s="258"/>
      <c r="DA105" s="258"/>
      <c r="DB105" s="258"/>
      <c r="DC105" s="258"/>
      <c r="DD105" s="258"/>
      <c r="DE105" s="258"/>
      <c r="DF105" s="258"/>
      <c r="DG105" s="258"/>
      <c r="DH105" s="258"/>
      <c r="DI105" s="258"/>
      <c r="DJ105" s="258"/>
      <c r="DK105" s="258"/>
      <c r="DL105" s="258"/>
      <c r="DM105" s="258"/>
      <c r="DN105" s="258"/>
      <c r="DO105" s="258"/>
      <c r="DP105" s="258"/>
      <c r="DQ105" s="258"/>
      <c r="DR105" s="258"/>
      <c r="DS105" s="258"/>
      <c r="DT105" s="258"/>
      <c r="DU105" s="258"/>
      <c r="DV105" s="258"/>
      <c r="DW105" s="258"/>
      <c r="DX105" s="258"/>
      <c r="DY105" s="258"/>
      <c r="DZ105" s="258"/>
      <c r="EA105" s="258"/>
      <c r="EB105" s="258"/>
      <c r="EC105" s="258"/>
      <c r="ED105" s="258"/>
      <c r="EE105" s="258"/>
      <c r="EF105" s="258"/>
      <c r="EG105" s="258"/>
      <c r="EH105" s="258"/>
      <c r="EI105" s="258"/>
      <c r="EJ105" s="258"/>
      <c r="EK105" s="258"/>
      <c r="EL105" s="258"/>
      <c r="EM105" s="258"/>
      <c r="EN105" s="258"/>
      <c r="EO105" s="258"/>
      <c r="EP105" s="258"/>
      <c r="EQ105" s="258"/>
      <c r="ER105" s="258"/>
      <c r="ES105" s="258"/>
      <c r="ET105" s="258"/>
      <c r="EU105" s="258"/>
      <c r="EV105" s="258"/>
      <c r="EW105" s="258"/>
      <c r="EX105" s="258"/>
      <c r="EY105" s="258"/>
      <c r="EZ105" s="258"/>
      <c r="FA105" s="258"/>
      <c r="FB105" s="258"/>
      <c r="FC105" s="258"/>
      <c r="FD105" s="258"/>
      <c r="FE105" s="258"/>
      <c r="FF105" s="258"/>
      <c r="FG105" s="258"/>
      <c r="FH105" s="258"/>
      <c r="FI105" s="258"/>
      <c r="FJ105" s="258"/>
      <c r="FK105" s="258"/>
      <c r="FL105" s="258"/>
      <c r="FM105" s="258"/>
      <c r="FN105" s="258"/>
      <c r="FO105" s="258"/>
      <c r="FP105" s="258"/>
      <c r="FQ105" s="258"/>
      <c r="FR105" s="258"/>
      <c r="FS105" s="258"/>
      <c r="FT105" s="258"/>
    </row>
    <row r="106" spans="1:176" s="526" customFormat="1" ht="24" customHeight="1">
      <c r="A106" s="553">
        <v>81</v>
      </c>
      <c r="B106" s="8" t="s">
        <v>53</v>
      </c>
      <c r="C106" s="8">
        <v>2422000</v>
      </c>
      <c r="D106" s="253" t="s">
        <v>1045</v>
      </c>
      <c r="E106" s="190" t="s">
        <v>125</v>
      </c>
      <c r="F106" s="190">
        <v>166</v>
      </c>
      <c r="G106" s="190" t="s">
        <v>45</v>
      </c>
      <c r="H106" s="190">
        <v>1480.35</v>
      </c>
      <c r="I106" s="510">
        <v>75401000000</v>
      </c>
      <c r="J106" s="556" t="s">
        <v>939</v>
      </c>
      <c r="K106" s="566">
        <v>89758.54</v>
      </c>
      <c r="L106" s="8" t="s">
        <v>1010</v>
      </c>
      <c r="M106" s="8" t="s">
        <v>1017</v>
      </c>
      <c r="N106" s="8" t="s">
        <v>56</v>
      </c>
      <c r="O106" s="8" t="s">
        <v>58</v>
      </c>
      <c r="P106" s="258"/>
      <c r="Q106" s="258"/>
      <c r="R106" s="258"/>
      <c r="S106" s="258"/>
      <c r="T106" s="258"/>
      <c r="U106" s="258"/>
      <c r="V106" s="258"/>
      <c r="W106" s="258"/>
      <c r="X106" s="258"/>
      <c r="Y106" s="258"/>
      <c r="Z106" s="258"/>
      <c r="AA106" s="258"/>
      <c r="AB106" s="258"/>
      <c r="AC106" s="258"/>
      <c r="AD106" s="258"/>
      <c r="AE106" s="258"/>
      <c r="AF106" s="258"/>
      <c r="AG106" s="258"/>
      <c r="AH106" s="258"/>
      <c r="AI106" s="258"/>
      <c r="AJ106" s="258"/>
      <c r="AK106" s="258"/>
      <c r="AL106" s="258"/>
      <c r="AM106" s="258"/>
      <c r="AN106" s="258"/>
      <c r="AO106" s="258"/>
      <c r="AP106" s="258"/>
      <c r="AQ106" s="258"/>
      <c r="AR106" s="258"/>
      <c r="AS106" s="258"/>
      <c r="AT106" s="258"/>
      <c r="AU106" s="258"/>
      <c r="AV106" s="258"/>
      <c r="AW106" s="258"/>
      <c r="AX106" s="258"/>
      <c r="AY106" s="258"/>
      <c r="AZ106" s="258"/>
      <c r="BA106" s="258"/>
      <c r="BB106" s="258"/>
      <c r="BC106" s="258"/>
      <c r="BD106" s="258"/>
      <c r="BE106" s="258"/>
      <c r="BF106" s="258"/>
      <c r="BG106" s="258"/>
      <c r="BH106" s="258"/>
      <c r="BI106" s="258"/>
      <c r="BJ106" s="258"/>
      <c r="BK106" s="258"/>
      <c r="BL106" s="258"/>
      <c r="BM106" s="258"/>
      <c r="BN106" s="258"/>
      <c r="BO106" s="258"/>
      <c r="BP106" s="258"/>
      <c r="BQ106" s="258"/>
      <c r="BR106" s="258"/>
      <c r="BS106" s="258"/>
      <c r="BT106" s="258"/>
      <c r="BU106" s="258"/>
      <c r="BV106" s="258"/>
      <c r="BW106" s="258"/>
      <c r="BX106" s="258"/>
      <c r="BY106" s="258"/>
      <c r="BZ106" s="258"/>
      <c r="CA106" s="258"/>
      <c r="CB106" s="258"/>
      <c r="CC106" s="258"/>
      <c r="CD106" s="258"/>
      <c r="CE106" s="258"/>
      <c r="CF106" s="258"/>
      <c r="CG106" s="258"/>
      <c r="CH106" s="258"/>
      <c r="CI106" s="258"/>
      <c r="CJ106" s="258"/>
      <c r="CK106" s="258"/>
      <c r="CL106" s="258"/>
      <c r="CM106" s="258"/>
      <c r="CN106" s="258"/>
      <c r="CO106" s="258"/>
      <c r="CP106" s="258"/>
      <c r="CQ106" s="258"/>
      <c r="CR106" s="258"/>
      <c r="CS106" s="258"/>
      <c r="CT106" s="258"/>
      <c r="CU106" s="258"/>
      <c r="CV106" s="258"/>
      <c r="CW106" s="258"/>
      <c r="CX106" s="258"/>
      <c r="CY106" s="258"/>
      <c r="CZ106" s="258"/>
      <c r="DA106" s="258"/>
      <c r="DB106" s="258"/>
      <c r="DC106" s="258"/>
      <c r="DD106" s="258"/>
      <c r="DE106" s="258"/>
      <c r="DF106" s="258"/>
      <c r="DG106" s="258"/>
      <c r="DH106" s="258"/>
      <c r="DI106" s="258"/>
      <c r="DJ106" s="258"/>
      <c r="DK106" s="258"/>
      <c r="DL106" s="258"/>
      <c r="DM106" s="258"/>
      <c r="DN106" s="258"/>
      <c r="DO106" s="258"/>
      <c r="DP106" s="258"/>
      <c r="DQ106" s="258"/>
      <c r="DR106" s="258"/>
      <c r="DS106" s="258"/>
      <c r="DT106" s="258"/>
      <c r="DU106" s="258"/>
      <c r="DV106" s="258"/>
      <c r="DW106" s="258"/>
      <c r="DX106" s="258"/>
      <c r="DY106" s="258"/>
      <c r="DZ106" s="258"/>
      <c r="EA106" s="258"/>
      <c r="EB106" s="258"/>
      <c r="EC106" s="258"/>
      <c r="ED106" s="258"/>
      <c r="EE106" s="258"/>
      <c r="EF106" s="258"/>
      <c r="EG106" s="258"/>
      <c r="EH106" s="258"/>
      <c r="EI106" s="258"/>
      <c r="EJ106" s="258"/>
      <c r="EK106" s="258"/>
      <c r="EL106" s="258"/>
      <c r="EM106" s="258"/>
      <c r="EN106" s="258"/>
      <c r="EO106" s="258"/>
      <c r="EP106" s="258"/>
      <c r="EQ106" s="258"/>
      <c r="ER106" s="258"/>
      <c r="ES106" s="258"/>
      <c r="ET106" s="258"/>
      <c r="EU106" s="258"/>
      <c r="EV106" s="258"/>
      <c r="EW106" s="258"/>
      <c r="EX106" s="258"/>
      <c r="EY106" s="258"/>
      <c r="EZ106" s="258"/>
      <c r="FA106" s="258"/>
      <c r="FB106" s="258"/>
      <c r="FC106" s="258"/>
      <c r="FD106" s="258"/>
      <c r="FE106" s="258"/>
      <c r="FF106" s="258"/>
      <c r="FG106" s="258"/>
      <c r="FH106" s="258"/>
      <c r="FI106" s="258"/>
      <c r="FJ106" s="258"/>
      <c r="FK106" s="258"/>
      <c r="FL106" s="258"/>
      <c r="FM106" s="258"/>
      <c r="FN106" s="258"/>
      <c r="FO106" s="258"/>
      <c r="FP106" s="258"/>
      <c r="FQ106" s="258"/>
      <c r="FR106" s="258"/>
      <c r="FS106" s="258"/>
      <c r="FT106" s="258"/>
    </row>
    <row r="107" spans="1:176" s="526" customFormat="1" ht="16.5" customHeight="1">
      <c r="A107" s="553">
        <v>82</v>
      </c>
      <c r="B107" s="8" t="s">
        <v>53</v>
      </c>
      <c r="C107" s="8">
        <v>2422000</v>
      </c>
      <c r="D107" s="253" t="s">
        <v>1045</v>
      </c>
      <c r="E107" s="190" t="s">
        <v>125</v>
      </c>
      <c r="F107" s="190">
        <v>166</v>
      </c>
      <c r="G107" s="190" t="s">
        <v>45</v>
      </c>
      <c r="H107" s="565">
        <v>1007.18</v>
      </c>
      <c r="I107" s="510">
        <v>75401000000</v>
      </c>
      <c r="J107" s="556" t="s">
        <v>939</v>
      </c>
      <c r="K107" s="584">
        <v>57534.71</v>
      </c>
      <c r="L107" s="8" t="s">
        <v>1010</v>
      </c>
      <c r="M107" s="8" t="s">
        <v>1017</v>
      </c>
      <c r="N107" s="8" t="s">
        <v>56</v>
      </c>
      <c r="O107" s="8" t="s">
        <v>58</v>
      </c>
      <c r="P107" s="258"/>
      <c r="Q107" s="258"/>
      <c r="R107" s="258"/>
      <c r="S107" s="258"/>
      <c r="T107" s="258"/>
      <c r="U107" s="258"/>
      <c r="V107" s="258"/>
      <c r="W107" s="258"/>
      <c r="X107" s="258"/>
      <c r="Y107" s="258"/>
      <c r="Z107" s="258"/>
      <c r="AA107" s="258"/>
      <c r="AB107" s="258"/>
      <c r="AC107" s="258"/>
      <c r="AD107" s="258"/>
      <c r="AE107" s="258"/>
      <c r="AF107" s="258"/>
      <c r="AG107" s="258"/>
      <c r="AH107" s="258"/>
      <c r="AI107" s="258"/>
      <c r="AJ107" s="258"/>
      <c r="AK107" s="258"/>
      <c r="AL107" s="258"/>
      <c r="AM107" s="258"/>
      <c r="AN107" s="258"/>
      <c r="AO107" s="258"/>
      <c r="AP107" s="258"/>
      <c r="AQ107" s="258"/>
      <c r="AR107" s="258"/>
      <c r="AS107" s="258"/>
      <c r="AT107" s="258"/>
      <c r="AU107" s="258"/>
      <c r="AV107" s="258"/>
      <c r="AW107" s="258"/>
      <c r="AX107" s="258"/>
      <c r="AY107" s="258"/>
      <c r="AZ107" s="258"/>
      <c r="BA107" s="258"/>
      <c r="BB107" s="258"/>
      <c r="BC107" s="258"/>
      <c r="BD107" s="258"/>
      <c r="BE107" s="258"/>
      <c r="BF107" s="258"/>
      <c r="BG107" s="258"/>
      <c r="BH107" s="258"/>
      <c r="BI107" s="258"/>
      <c r="BJ107" s="258"/>
      <c r="BK107" s="258"/>
      <c r="BL107" s="258"/>
      <c r="BM107" s="258"/>
      <c r="BN107" s="258"/>
      <c r="BO107" s="258"/>
      <c r="BP107" s="258"/>
      <c r="BQ107" s="258"/>
      <c r="BR107" s="258"/>
      <c r="BS107" s="258"/>
      <c r="BT107" s="258"/>
      <c r="BU107" s="258"/>
      <c r="BV107" s="258"/>
      <c r="BW107" s="258"/>
      <c r="BX107" s="258"/>
      <c r="BY107" s="258"/>
      <c r="BZ107" s="258"/>
      <c r="CA107" s="258"/>
      <c r="CB107" s="258"/>
      <c r="CC107" s="258"/>
      <c r="CD107" s="258"/>
      <c r="CE107" s="258"/>
      <c r="CF107" s="258"/>
      <c r="CG107" s="258"/>
      <c r="CH107" s="258"/>
      <c r="CI107" s="258"/>
      <c r="CJ107" s="258"/>
      <c r="CK107" s="258"/>
      <c r="CL107" s="258"/>
      <c r="CM107" s="258"/>
      <c r="CN107" s="258"/>
      <c r="CO107" s="258"/>
      <c r="CP107" s="258"/>
      <c r="CQ107" s="258"/>
      <c r="CR107" s="258"/>
      <c r="CS107" s="258"/>
      <c r="CT107" s="258"/>
      <c r="CU107" s="258"/>
      <c r="CV107" s="258"/>
      <c r="CW107" s="258"/>
      <c r="CX107" s="258"/>
      <c r="CY107" s="258"/>
      <c r="CZ107" s="258"/>
      <c r="DA107" s="258"/>
      <c r="DB107" s="258"/>
      <c r="DC107" s="258"/>
      <c r="DD107" s="258"/>
      <c r="DE107" s="258"/>
      <c r="DF107" s="258"/>
      <c r="DG107" s="258"/>
      <c r="DH107" s="258"/>
      <c r="DI107" s="258"/>
      <c r="DJ107" s="258"/>
      <c r="DK107" s="258"/>
      <c r="DL107" s="258"/>
      <c r="DM107" s="258"/>
      <c r="DN107" s="258"/>
      <c r="DO107" s="258"/>
      <c r="DP107" s="258"/>
      <c r="DQ107" s="258"/>
      <c r="DR107" s="258"/>
      <c r="DS107" s="258"/>
      <c r="DT107" s="258"/>
      <c r="DU107" s="258"/>
      <c r="DV107" s="258"/>
      <c r="DW107" s="258"/>
      <c r="DX107" s="258"/>
      <c r="DY107" s="258"/>
      <c r="DZ107" s="258"/>
      <c r="EA107" s="258"/>
      <c r="EB107" s="258"/>
      <c r="EC107" s="258"/>
      <c r="ED107" s="258"/>
      <c r="EE107" s="258"/>
      <c r="EF107" s="258"/>
      <c r="EG107" s="258"/>
      <c r="EH107" s="258"/>
      <c r="EI107" s="258"/>
      <c r="EJ107" s="258"/>
      <c r="EK107" s="258"/>
      <c r="EL107" s="258"/>
      <c r="EM107" s="258"/>
      <c r="EN107" s="258"/>
      <c r="EO107" s="258"/>
      <c r="EP107" s="258"/>
      <c r="EQ107" s="258"/>
      <c r="ER107" s="258"/>
      <c r="ES107" s="258"/>
      <c r="ET107" s="258"/>
      <c r="EU107" s="258"/>
      <c r="EV107" s="258"/>
      <c r="EW107" s="258"/>
      <c r="EX107" s="258"/>
      <c r="EY107" s="258"/>
      <c r="EZ107" s="258"/>
      <c r="FA107" s="258"/>
      <c r="FB107" s="258"/>
      <c r="FC107" s="258"/>
      <c r="FD107" s="258"/>
      <c r="FE107" s="258"/>
      <c r="FF107" s="258"/>
      <c r="FG107" s="258"/>
      <c r="FH107" s="258"/>
      <c r="FI107" s="258"/>
      <c r="FJ107" s="258"/>
      <c r="FK107" s="258"/>
      <c r="FL107" s="258"/>
      <c r="FM107" s="258"/>
      <c r="FN107" s="258"/>
      <c r="FO107" s="258"/>
      <c r="FP107" s="258"/>
      <c r="FQ107" s="258"/>
      <c r="FR107" s="258"/>
      <c r="FS107" s="258"/>
      <c r="FT107" s="258"/>
    </row>
    <row r="108" spans="1:176" s="526" customFormat="1" ht="20.25" customHeight="1">
      <c r="A108" s="553">
        <v>83</v>
      </c>
      <c r="B108" s="8" t="s">
        <v>53</v>
      </c>
      <c r="C108" s="8">
        <v>2422000</v>
      </c>
      <c r="D108" s="253" t="s">
        <v>1045</v>
      </c>
      <c r="E108" s="190" t="s">
        <v>125</v>
      </c>
      <c r="F108" s="190">
        <v>166</v>
      </c>
      <c r="G108" s="190" t="s">
        <v>45</v>
      </c>
      <c r="H108" s="190">
        <v>1199.3399999999999</v>
      </c>
      <c r="I108" s="510">
        <v>75401000000</v>
      </c>
      <c r="J108" s="556" t="s">
        <v>939</v>
      </c>
      <c r="K108" s="566">
        <v>74978.149999999994</v>
      </c>
      <c r="L108" s="8" t="s">
        <v>1010</v>
      </c>
      <c r="M108" s="8" t="s">
        <v>1017</v>
      </c>
      <c r="N108" s="8" t="s">
        <v>56</v>
      </c>
      <c r="O108" s="8" t="s">
        <v>58</v>
      </c>
      <c r="P108" s="258"/>
      <c r="Q108" s="258"/>
      <c r="R108" s="258"/>
      <c r="S108" s="258"/>
      <c r="T108" s="258"/>
      <c r="U108" s="258"/>
      <c r="V108" s="258"/>
      <c r="W108" s="258"/>
      <c r="X108" s="258"/>
      <c r="Y108" s="258"/>
      <c r="Z108" s="258"/>
      <c r="AA108" s="258"/>
      <c r="AB108" s="258"/>
      <c r="AC108" s="258"/>
      <c r="AD108" s="258"/>
      <c r="AE108" s="258"/>
      <c r="AF108" s="258"/>
      <c r="AG108" s="258"/>
      <c r="AH108" s="258"/>
      <c r="AI108" s="258"/>
      <c r="AJ108" s="258"/>
      <c r="AK108" s="258"/>
      <c r="AL108" s="258"/>
      <c r="AM108" s="258"/>
      <c r="AN108" s="258"/>
      <c r="AO108" s="258"/>
      <c r="AP108" s="258"/>
      <c r="AQ108" s="258"/>
      <c r="AR108" s="258"/>
      <c r="AS108" s="258"/>
      <c r="AT108" s="258"/>
      <c r="AU108" s="258"/>
      <c r="AV108" s="258"/>
      <c r="AW108" s="258"/>
      <c r="AX108" s="258"/>
      <c r="AY108" s="258"/>
      <c r="AZ108" s="258"/>
      <c r="BA108" s="258"/>
      <c r="BB108" s="258"/>
      <c r="BC108" s="258"/>
      <c r="BD108" s="258"/>
      <c r="BE108" s="258"/>
      <c r="BF108" s="258"/>
      <c r="BG108" s="258"/>
      <c r="BH108" s="258"/>
      <c r="BI108" s="258"/>
      <c r="BJ108" s="258"/>
      <c r="BK108" s="258"/>
      <c r="BL108" s="258"/>
      <c r="BM108" s="258"/>
      <c r="BN108" s="258"/>
      <c r="BO108" s="258"/>
      <c r="BP108" s="258"/>
      <c r="BQ108" s="258"/>
      <c r="BR108" s="258"/>
      <c r="BS108" s="258"/>
      <c r="BT108" s="258"/>
      <c r="BU108" s="258"/>
      <c r="BV108" s="258"/>
      <c r="BW108" s="258"/>
      <c r="BX108" s="258"/>
      <c r="BY108" s="258"/>
      <c r="BZ108" s="258"/>
      <c r="CA108" s="258"/>
      <c r="CB108" s="258"/>
      <c r="CC108" s="258"/>
      <c r="CD108" s="258"/>
      <c r="CE108" s="258"/>
      <c r="CF108" s="258"/>
      <c r="CG108" s="258"/>
      <c r="CH108" s="258"/>
      <c r="CI108" s="258"/>
      <c r="CJ108" s="258"/>
      <c r="CK108" s="258"/>
      <c r="CL108" s="258"/>
      <c r="CM108" s="258"/>
      <c r="CN108" s="258"/>
      <c r="CO108" s="258"/>
      <c r="CP108" s="258"/>
      <c r="CQ108" s="258"/>
      <c r="CR108" s="258"/>
      <c r="CS108" s="258"/>
      <c r="CT108" s="258"/>
      <c r="CU108" s="258"/>
      <c r="CV108" s="258"/>
      <c r="CW108" s="258"/>
      <c r="CX108" s="258"/>
      <c r="CY108" s="258"/>
      <c r="CZ108" s="258"/>
      <c r="DA108" s="258"/>
      <c r="DB108" s="258"/>
      <c r="DC108" s="258"/>
      <c r="DD108" s="258"/>
      <c r="DE108" s="258"/>
      <c r="DF108" s="258"/>
      <c r="DG108" s="258"/>
      <c r="DH108" s="258"/>
      <c r="DI108" s="258"/>
      <c r="DJ108" s="258"/>
      <c r="DK108" s="258"/>
      <c r="DL108" s="258"/>
      <c r="DM108" s="258"/>
      <c r="DN108" s="258"/>
      <c r="DO108" s="258"/>
      <c r="DP108" s="258"/>
      <c r="DQ108" s="258"/>
      <c r="DR108" s="258"/>
      <c r="DS108" s="258"/>
      <c r="DT108" s="258"/>
      <c r="DU108" s="258"/>
      <c r="DV108" s="258"/>
      <c r="DW108" s="258"/>
      <c r="DX108" s="258"/>
      <c r="DY108" s="258"/>
      <c r="DZ108" s="258"/>
      <c r="EA108" s="258"/>
      <c r="EB108" s="258"/>
      <c r="EC108" s="258"/>
      <c r="ED108" s="258"/>
      <c r="EE108" s="258"/>
      <c r="EF108" s="258"/>
      <c r="EG108" s="258"/>
      <c r="EH108" s="258"/>
      <c r="EI108" s="258"/>
      <c r="EJ108" s="258"/>
      <c r="EK108" s="258"/>
      <c r="EL108" s="258"/>
      <c r="EM108" s="258"/>
      <c r="EN108" s="258"/>
      <c r="EO108" s="258"/>
      <c r="EP108" s="258"/>
      <c r="EQ108" s="258"/>
      <c r="ER108" s="258"/>
      <c r="ES108" s="258"/>
      <c r="ET108" s="258"/>
      <c r="EU108" s="258"/>
      <c r="EV108" s="258"/>
      <c r="EW108" s="258"/>
      <c r="EX108" s="258"/>
      <c r="EY108" s="258"/>
      <c r="EZ108" s="258"/>
      <c r="FA108" s="258"/>
      <c r="FB108" s="258"/>
      <c r="FC108" s="258"/>
      <c r="FD108" s="258"/>
      <c r="FE108" s="258"/>
      <c r="FF108" s="258"/>
      <c r="FG108" s="258"/>
      <c r="FH108" s="258"/>
      <c r="FI108" s="258"/>
      <c r="FJ108" s="258"/>
      <c r="FK108" s="258"/>
      <c r="FL108" s="258"/>
      <c r="FM108" s="258"/>
      <c r="FN108" s="258"/>
      <c r="FO108" s="258"/>
      <c r="FP108" s="258"/>
      <c r="FQ108" s="258"/>
      <c r="FR108" s="258"/>
      <c r="FS108" s="258"/>
      <c r="FT108" s="258"/>
    </row>
    <row r="109" spans="1:176" s="526" customFormat="1" ht="21.75" customHeight="1">
      <c r="A109" s="553">
        <v>84</v>
      </c>
      <c r="B109" s="8" t="s">
        <v>53</v>
      </c>
      <c r="C109" s="190">
        <v>2619500</v>
      </c>
      <c r="D109" s="253" t="s">
        <v>1046</v>
      </c>
      <c r="E109" s="190" t="s">
        <v>125</v>
      </c>
      <c r="F109" s="190">
        <v>796</v>
      </c>
      <c r="G109" s="190" t="s">
        <v>37</v>
      </c>
      <c r="H109" s="190">
        <v>234</v>
      </c>
      <c r="I109" s="510">
        <v>75401000000</v>
      </c>
      <c r="J109" s="556" t="s">
        <v>939</v>
      </c>
      <c r="K109" s="566">
        <v>89629.92</v>
      </c>
      <c r="L109" s="8" t="s">
        <v>1017</v>
      </c>
      <c r="M109" s="8" t="s">
        <v>1024</v>
      </c>
      <c r="N109" s="8" t="s">
        <v>56</v>
      </c>
      <c r="O109" s="8" t="s">
        <v>58</v>
      </c>
      <c r="P109" s="258"/>
      <c r="Q109" s="258"/>
      <c r="R109" s="258"/>
      <c r="S109" s="258"/>
      <c r="T109" s="258"/>
      <c r="U109" s="258"/>
      <c r="V109" s="258"/>
      <c r="W109" s="258"/>
      <c r="X109" s="258"/>
      <c r="Y109" s="258"/>
      <c r="Z109" s="258"/>
      <c r="AA109" s="258"/>
      <c r="AB109" s="258"/>
      <c r="AC109" s="258"/>
      <c r="AD109" s="258"/>
      <c r="AE109" s="258"/>
      <c r="AF109" s="258"/>
      <c r="AG109" s="258"/>
      <c r="AH109" s="258"/>
      <c r="AI109" s="258"/>
      <c r="AJ109" s="258"/>
      <c r="AK109" s="258"/>
      <c r="AL109" s="258"/>
      <c r="AM109" s="258"/>
      <c r="AN109" s="258"/>
      <c r="AO109" s="258"/>
      <c r="AP109" s="258"/>
      <c r="AQ109" s="258"/>
      <c r="AR109" s="258"/>
      <c r="AS109" s="258"/>
      <c r="AT109" s="258"/>
      <c r="AU109" s="258"/>
      <c r="AV109" s="258"/>
      <c r="AW109" s="258"/>
      <c r="AX109" s="258"/>
      <c r="AY109" s="258"/>
      <c r="AZ109" s="258"/>
      <c r="BA109" s="258"/>
      <c r="BB109" s="258"/>
      <c r="BC109" s="258"/>
      <c r="BD109" s="258"/>
      <c r="BE109" s="258"/>
      <c r="BF109" s="258"/>
      <c r="BG109" s="258"/>
      <c r="BH109" s="258"/>
      <c r="BI109" s="258"/>
      <c r="BJ109" s="258"/>
      <c r="BK109" s="258"/>
      <c r="BL109" s="258"/>
      <c r="BM109" s="258"/>
      <c r="BN109" s="258"/>
      <c r="BO109" s="258"/>
      <c r="BP109" s="258"/>
      <c r="BQ109" s="258"/>
      <c r="BR109" s="258"/>
      <c r="BS109" s="258"/>
      <c r="BT109" s="258"/>
      <c r="BU109" s="258"/>
      <c r="BV109" s="258"/>
      <c r="BW109" s="258"/>
      <c r="BX109" s="258"/>
      <c r="BY109" s="258"/>
      <c r="BZ109" s="258"/>
      <c r="CA109" s="258"/>
      <c r="CB109" s="258"/>
      <c r="CC109" s="258"/>
      <c r="CD109" s="258"/>
      <c r="CE109" s="258"/>
      <c r="CF109" s="258"/>
      <c r="CG109" s="258"/>
      <c r="CH109" s="258"/>
      <c r="CI109" s="258"/>
      <c r="CJ109" s="258"/>
      <c r="CK109" s="258"/>
      <c r="CL109" s="258"/>
      <c r="CM109" s="258"/>
      <c r="CN109" s="258"/>
      <c r="CO109" s="258"/>
      <c r="CP109" s="258"/>
      <c r="CQ109" s="258"/>
      <c r="CR109" s="258"/>
      <c r="CS109" s="258"/>
      <c r="CT109" s="258"/>
      <c r="CU109" s="258"/>
      <c r="CV109" s="258"/>
      <c r="CW109" s="258"/>
      <c r="CX109" s="258"/>
      <c r="CY109" s="258"/>
      <c r="CZ109" s="258"/>
      <c r="DA109" s="258"/>
      <c r="DB109" s="258"/>
      <c r="DC109" s="258"/>
      <c r="DD109" s="258"/>
      <c r="DE109" s="258"/>
      <c r="DF109" s="258"/>
      <c r="DG109" s="258"/>
      <c r="DH109" s="258"/>
      <c r="DI109" s="258"/>
      <c r="DJ109" s="258"/>
      <c r="DK109" s="258"/>
      <c r="DL109" s="258"/>
      <c r="DM109" s="258"/>
      <c r="DN109" s="258"/>
      <c r="DO109" s="258"/>
      <c r="DP109" s="258"/>
      <c r="DQ109" s="258"/>
      <c r="DR109" s="258"/>
      <c r="DS109" s="258"/>
      <c r="DT109" s="258"/>
      <c r="DU109" s="258"/>
      <c r="DV109" s="258"/>
      <c r="DW109" s="258"/>
      <c r="DX109" s="258"/>
      <c r="DY109" s="258"/>
      <c r="DZ109" s="258"/>
      <c r="EA109" s="258"/>
      <c r="EB109" s="258"/>
      <c r="EC109" s="258"/>
      <c r="ED109" s="258"/>
      <c r="EE109" s="258"/>
      <c r="EF109" s="258"/>
      <c r="EG109" s="258"/>
      <c r="EH109" s="258"/>
      <c r="EI109" s="258"/>
      <c r="EJ109" s="258"/>
      <c r="EK109" s="258"/>
      <c r="EL109" s="258"/>
      <c r="EM109" s="258"/>
      <c r="EN109" s="258"/>
      <c r="EO109" s="258"/>
      <c r="EP109" s="258"/>
      <c r="EQ109" s="258"/>
      <c r="ER109" s="258"/>
      <c r="ES109" s="258"/>
      <c r="ET109" s="258"/>
      <c r="EU109" s="258"/>
      <c r="EV109" s="258"/>
      <c r="EW109" s="258"/>
      <c r="EX109" s="258"/>
      <c r="EY109" s="258"/>
      <c r="EZ109" s="258"/>
      <c r="FA109" s="258"/>
      <c r="FB109" s="258"/>
      <c r="FC109" s="258"/>
      <c r="FD109" s="258"/>
      <c r="FE109" s="258"/>
      <c r="FF109" s="258"/>
      <c r="FG109" s="258"/>
      <c r="FH109" s="258"/>
      <c r="FI109" s="258"/>
      <c r="FJ109" s="258"/>
      <c r="FK109" s="258"/>
      <c r="FL109" s="258"/>
      <c r="FM109" s="258"/>
      <c r="FN109" s="258"/>
      <c r="FO109" s="258"/>
      <c r="FP109" s="258"/>
      <c r="FQ109" s="258"/>
      <c r="FR109" s="258"/>
      <c r="FS109" s="258"/>
      <c r="FT109" s="258"/>
    </row>
    <row r="110" spans="1:176" s="526" customFormat="1" ht="19.5" customHeight="1">
      <c r="A110" s="553">
        <v>85</v>
      </c>
      <c r="B110" s="8" t="s">
        <v>53</v>
      </c>
      <c r="C110" s="8">
        <v>2300000</v>
      </c>
      <c r="D110" s="253" t="s">
        <v>1047</v>
      </c>
      <c r="E110" s="190" t="s">
        <v>125</v>
      </c>
      <c r="F110" s="190">
        <v>163</v>
      </c>
      <c r="G110" s="190" t="s">
        <v>1048</v>
      </c>
      <c r="H110" s="190">
        <v>22.78</v>
      </c>
      <c r="I110" s="510">
        <v>75401000000</v>
      </c>
      <c r="J110" s="556" t="s">
        <v>939</v>
      </c>
      <c r="K110" s="566">
        <v>1275680</v>
      </c>
      <c r="L110" s="8" t="s">
        <v>1010</v>
      </c>
      <c r="M110" s="8" t="s">
        <v>1017</v>
      </c>
      <c r="N110" s="8" t="s">
        <v>56</v>
      </c>
      <c r="O110" s="8" t="s">
        <v>58</v>
      </c>
      <c r="P110" s="258"/>
      <c r="Q110" s="258"/>
      <c r="R110" s="258"/>
      <c r="S110" s="258"/>
      <c r="T110" s="258"/>
      <c r="U110" s="258"/>
      <c r="V110" s="258"/>
      <c r="W110" s="258"/>
      <c r="X110" s="258"/>
      <c r="Y110" s="258"/>
      <c r="Z110" s="258"/>
      <c r="AA110" s="258"/>
      <c r="AB110" s="258"/>
      <c r="AC110" s="258"/>
      <c r="AD110" s="258"/>
      <c r="AE110" s="258"/>
      <c r="AF110" s="258"/>
      <c r="AG110" s="258"/>
      <c r="AH110" s="258"/>
      <c r="AI110" s="258"/>
      <c r="AJ110" s="258"/>
      <c r="AK110" s="258"/>
      <c r="AL110" s="258"/>
      <c r="AM110" s="258"/>
      <c r="AN110" s="258"/>
      <c r="AO110" s="258"/>
      <c r="AP110" s="258"/>
      <c r="AQ110" s="258"/>
      <c r="AR110" s="258"/>
      <c r="AS110" s="258"/>
      <c r="AT110" s="258"/>
      <c r="AU110" s="258"/>
      <c r="AV110" s="258"/>
      <c r="AW110" s="258"/>
      <c r="AX110" s="258"/>
      <c r="AY110" s="258"/>
      <c r="AZ110" s="258"/>
      <c r="BA110" s="258"/>
      <c r="BB110" s="258"/>
      <c r="BC110" s="258"/>
      <c r="BD110" s="258"/>
      <c r="BE110" s="258"/>
      <c r="BF110" s="258"/>
      <c r="BG110" s="258"/>
      <c r="BH110" s="258"/>
      <c r="BI110" s="258"/>
      <c r="BJ110" s="258"/>
      <c r="BK110" s="258"/>
      <c r="BL110" s="258"/>
      <c r="BM110" s="258"/>
      <c r="BN110" s="258"/>
      <c r="BO110" s="258"/>
      <c r="BP110" s="258"/>
      <c r="BQ110" s="258"/>
      <c r="BR110" s="258"/>
      <c r="BS110" s="258"/>
      <c r="BT110" s="258"/>
      <c r="BU110" s="258"/>
      <c r="BV110" s="258"/>
      <c r="BW110" s="258"/>
      <c r="BX110" s="258"/>
      <c r="BY110" s="258"/>
      <c r="BZ110" s="258"/>
      <c r="CA110" s="258"/>
      <c r="CB110" s="258"/>
      <c r="CC110" s="258"/>
      <c r="CD110" s="258"/>
      <c r="CE110" s="258"/>
      <c r="CF110" s="258"/>
      <c r="CG110" s="258"/>
      <c r="CH110" s="258"/>
      <c r="CI110" s="258"/>
      <c r="CJ110" s="258"/>
      <c r="CK110" s="258"/>
      <c r="CL110" s="258"/>
      <c r="CM110" s="258"/>
      <c r="CN110" s="258"/>
      <c r="CO110" s="258"/>
      <c r="CP110" s="258"/>
      <c r="CQ110" s="258"/>
      <c r="CR110" s="258"/>
      <c r="CS110" s="258"/>
      <c r="CT110" s="258"/>
      <c r="CU110" s="258"/>
      <c r="CV110" s="258"/>
      <c r="CW110" s="258"/>
      <c r="CX110" s="258"/>
      <c r="CY110" s="258"/>
      <c r="CZ110" s="258"/>
      <c r="DA110" s="258"/>
      <c r="DB110" s="258"/>
      <c r="DC110" s="258"/>
      <c r="DD110" s="258"/>
      <c r="DE110" s="258"/>
      <c r="DF110" s="258"/>
      <c r="DG110" s="258"/>
      <c r="DH110" s="258"/>
      <c r="DI110" s="258"/>
      <c r="DJ110" s="258"/>
      <c r="DK110" s="258"/>
      <c r="DL110" s="258"/>
      <c r="DM110" s="258"/>
      <c r="DN110" s="258"/>
      <c r="DO110" s="258"/>
      <c r="DP110" s="258"/>
      <c r="DQ110" s="258"/>
      <c r="DR110" s="258"/>
      <c r="DS110" s="258"/>
      <c r="DT110" s="258"/>
      <c r="DU110" s="258"/>
      <c r="DV110" s="258"/>
      <c r="DW110" s="258"/>
      <c r="DX110" s="258"/>
      <c r="DY110" s="258"/>
      <c r="DZ110" s="258"/>
      <c r="EA110" s="258"/>
      <c r="EB110" s="258"/>
      <c r="EC110" s="258"/>
      <c r="ED110" s="258"/>
      <c r="EE110" s="258"/>
      <c r="EF110" s="258"/>
      <c r="EG110" s="258"/>
      <c r="EH110" s="258"/>
      <c r="EI110" s="258"/>
      <c r="EJ110" s="258"/>
      <c r="EK110" s="258"/>
      <c r="EL110" s="258"/>
      <c r="EM110" s="258"/>
      <c r="EN110" s="258"/>
      <c r="EO110" s="258"/>
      <c r="EP110" s="258"/>
      <c r="EQ110" s="258"/>
      <c r="ER110" s="258"/>
      <c r="ES110" s="258"/>
      <c r="ET110" s="258"/>
      <c r="EU110" s="258"/>
      <c r="EV110" s="258"/>
      <c r="EW110" s="258"/>
      <c r="EX110" s="258"/>
      <c r="EY110" s="258"/>
      <c r="EZ110" s="258"/>
      <c r="FA110" s="258"/>
      <c r="FB110" s="258"/>
      <c r="FC110" s="258"/>
      <c r="FD110" s="258"/>
      <c r="FE110" s="258"/>
      <c r="FF110" s="258"/>
      <c r="FG110" s="258"/>
      <c r="FH110" s="258"/>
      <c r="FI110" s="258"/>
      <c r="FJ110" s="258"/>
      <c r="FK110" s="258"/>
      <c r="FL110" s="258"/>
      <c r="FM110" s="258"/>
      <c r="FN110" s="258"/>
      <c r="FO110" s="258"/>
      <c r="FP110" s="258"/>
      <c r="FQ110" s="258"/>
      <c r="FR110" s="258"/>
      <c r="FS110" s="258"/>
      <c r="FT110" s="258"/>
    </row>
    <row r="111" spans="1:176" s="526" customFormat="1" ht="18" customHeight="1">
      <c r="A111" s="553">
        <v>86</v>
      </c>
      <c r="B111" s="8" t="s">
        <v>53</v>
      </c>
      <c r="C111" s="8">
        <v>2300000</v>
      </c>
      <c r="D111" s="253" t="s">
        <v>1047</v>
      </c>
      <c r="E111" s="190" t="s">
        <v>125</v>
      </c>
      <c r="F111" s="190">
        <v>163</v>
      </c>
      <c r="G111" s="190" t="s">
        <v>1048</v>
      </c>
      <c r="H111" s="190">
        <v>15.67</v>
      </c>
      <c r="I111" s="510">
        <v>75401000000</v>
      </c>
      <c r="J111" s="556" t="s">
        <v>939</v>
      </c>
      <c r="K111" s="566">
        <v>877520</v>
      </c>
      <c r="L111" s="8" t="s">
        <v>1010</v>
      </c>
      <c r="M111" s="8" t="s">
        <v>1017</v>
      </c>
      <c r="N111" s="8" t="s">
        <v>56</v>
      </c>
      <c r="O111" s="8" t="s">
        <v>58</v>
      </c>
      <c r="P111" s="258"/>
      <c r="Q111" s="258"/>
      <c r="R111" s="258"/>
      <c r="S111" s="258"/>
      <c r="T111" s="258"/>
      <c r="U111" s="258"/>
      <c r="V111" s="258"/>
      <c r="W111" s="258"/>
      <c r="X111" s="258"/>
      <c r="Y111" s="258"/>
      <c r="Z111" s="258"/>
      <c r="AA111" s="258"/>
      <c r="AB111" s="258"/>
      <c r="AC111" s="258"/>
      <c r="AD111" s="258"/>
      <c r="AE111" s="258"/>
      <c r="AF111" s="258"/>
      <c r="AG111" s="258"/>
      <c r="AH111" s="258"/>
      <c r="AI111" s="258"/>
      <c r="AJ111" s="258"/>
      <c r="AK111" s="258"/>
      <c r="AL111" s="258"/>
      <c r="AM111" s="258"/>
      <c r="AN111" s="258"/>
      <c r="AO111" s="258"/>
      <c r="AP111" s="258"/>
      <c r="AQ111" s="258"/>
      <c r="AR111" s="258"/>
      <c r="AS111" s="258"/>
      <c r="AT111" s="258"/>
      <c r="AU111" s="258"/>
      <c r="AV111" s="258"/>
      <c r="AW111" s="258"/>
      <c r="AX111" s="258"/>
      <c r="AY111" s="258"/>
      <c r="AZ111" s="258"/>
      <c r="BA111" s="258"/>
      <c r="BB111" s="258"/>
      <c r="BC111" s="258"/>
      <c r="BD111" s="258"/>
      <c r="BE111" s="258"/>
      <c r="BF111" s="258"/>
      <c r="BG111" s="258"/>
      <c r="BH111" s="258"/>
      <c r="BI111" s="258"/>
      <c r="BJ111" s="258"/>
      <c r="BK111" s="258"/>
      <c r="BL111" s="258"/>
      <c r="BM111" s="258"/>
      <c r="BN111" s="258"/>
      <c r="BO111" s="258"/>
      <c r="BP111" s="258"/>
      <c r="BQ111" s="258"/>
      <c r="BR111" s="258"/>
      <c r="BS111" s="258"/>
      <c r="BT111" s="258"/>
      <c r="BU111" s="258"/>
      <c r="BV111" s="258"/>
      <c r="BW111" s="258"/>
      <c r="BX111" s="258"/>
      <c r="BY111" s="258"/>
      <c r="BZ111" s="258"/>
      <c r="CA111" s="258"/>
      <c r="CB111" s="258"/>
      <c r="CC111" s="258"/>
      <c r="CD111" s="258"/>
      <c r="CE111" s="258"/>
      <c r="CF111" s="258"/>
      <c r="CG111" s="258"/>
      <c r="CH111" s="258"/>
      <c r="CI111" s="258"/>
      <c r="CJ111" s="258"/>
      <c r="CK111" s="258"/>
      <c r="CL111" s="258"/>
      <c r="CM111" s="258"/>
      <c r="CN111" s="258"/>
      <c r="CO111" s="258"/>
      <c r="CP111" s="258"/>
      <c r="CQ111" s="258"/>
      <c r="CR111" s="258"/>
      <c r="CS111" s="258"/>
      <c r="CT111" s="258"/>
      <c r="CU111" s="258"/>
      <c r="CV111" s="258"/>
      <c r="CW111" s="258"/>
      <c r="CX111" s="258"/>
      <c r="CY111" s="258"/>
      <c r="CZ111" s="258"/>
      <c r="DA111" s="258"/>
      <c r="DB111" s="258"/>
      <c r="DC111" s="258"/>
      <c r="DD111" s="258"/>
      <c r="DE111" s="258"/>
      <c r="DF111" s="258"/>
      <c r="DG111" s="258"/>
      <c r="DH111" s="258"/>
      <c r="DI111" s="258"/>
      <c r="DJ111" s="258"/>
      <c r="DK111" s="258"/>
      <c r="DL111" s="258"/>
      <c r="DM111" s="258"/>
      <c r="DN111" s="258"/>
      <c r="DO111" s="258"/>
      <c r="DP111" s="258"/>
      <c r="DQ111" s="258"/>
      <c r="DR111" s="258"/>
      <c r="DS111" s="258"/>
      <c r="DT111" s="258"/>
      <c r="DU111" s="258"/>
      <c r="DV111" s="258"/>
      <c r="DW111" s="258"/>
      <c r="DX111" s="258"/>
      <c r="DY111" s="258"/>
      <c r="DZ111" s="258"/>
      <c r="EA111" s="258"/>
      <c r="EB111" s="258"/>
      <c r="EC111" s="258"/>
      <c r="ED111" s="258"/>
      <c r="EE111" s="258"/>
      <c r="EF111" s="258"/>
      <c r="EG111" s="258"/>
      <c r="EH111" s="258"/>
      <c r="EI111" s="258"/>
      <c r="EJ111" s="258"/>
      <c r="EK111" s="258"/>
      <c r="EL111" s="258"/>
      <c r="EM111" s="258"/>
      <c r="EN111" s="258"/>
      <c r="EO111" s="258"/>
      <c r="EP111" s="258"/>
      <c r="EQ111" s="258"/>
      <c r="ER111" s="258"/>
      <c r="ES111" s="258"/>
      <c r="ET111" s="258"/>
      <c r="EU111" s="258"/>
      <c r="EV111" s="258"/>
      <c r="EW111" s="258"/>
      <c r="EX111" s="258"/>
      <c r="EY111" s="258"/>
      <c r="EZ111" s="258"/>
      <c r="FA111" s="258"/>
      <c r="FB111" s="258"/>
      <c r="FC111" s="258"/>
      <c r="FD111" s="258"/>
      <c r="FE111" s="258"/>
      <c r="FF111" s="258"/>
      <c r="FG111" s="258"/>
      <c r="FH111" s="258"/>
      <c r="FI111" s="258"/>
      <c r="FJ111" s="258"/>
      <c r="FK111" s="258"/>
      <c r="FL111" s="258"/>
      <c r="FM111" s="258"/>
      <c r="FN111" s="258"/>
      <c r="FO111" s="258"/>
      <c r="FP111" s="258"/>
      <c r="FQ111" s="258"/>
      <c r="FR111" s="258"/>
      <c r="FS111" s="258"/>
      <c r="FT111" s="258"/>
    </row>
    <row r="112" spans="1:176" s="526" customFormat="1" ht="19.5" customHeight="1">
      <c r="A112" s="553">
        <v>87</v>
      </c>
      <c r="B112" s="8" t="s">
        <v>53</v>
      </c>
      <c r="C112" s="8">
        <v>2300000</v>
      </c>
      <c r="D112" s="253" t="s">
        <v>1049</v>
      </c>
      <c r="E112" s="190" t="s">
        <v>125</v>
      </c>
      <c r="F112" s="190">
        <v>166</v>
      </c>
      <c r="G112" s="190" t="s">
        <v>45</v>
      </c>
      <c r="H112" s="190">
        <v>23.3</v>
      </c>
      <c r="I112" s="510">
        <v>75401000000</v>
      </c>
      <c r="J112" s="556" t="s">
        <v>939</v>
      </c>
      <c r="K112" s="566">
        <v>9706.6200000000008</v>
      </c>
      <c r="L112" s="8" t="s">
        <v>1010</v>
      </c>
      <c r="M112" s="8" t="s">
        <v>1017</v>
      </c>
      <c r="N112" s="8" t="s">
        <v>56</v>
      </c>
      <c r="O112" s="8" t="s">
        <v>58</v>
      </c>
      <c r="P112" s="258"/>
      <c r="Q112" s="258"/>
      <c r="R112" s="258"/>
      <c r="S112" s="258"/>
      <c r="T112" s="258"/>
      <c r="U112" s="258"/>
      <c r="V112" s="258"/>
      <c r="W112" s="258"/>
      <c r="X112" s="258"/>
      <c r="Y112" s="258"/>
      <c r="Z112" s="258"/>
      <c r="AA112" s="258"/>
      <c r="AB112" s="258"/>
      <c r="AC112" s="258"/>
      <c r="AD112" s="258"/>
      <c r="AE112" s="258"/>
      <c r="AF112" s="258"/>
      <c r="AG112" s="258"/>
      <c r="AH112" s="258"/>
      <c r="AI112" s="258"/>
      <c r="AJ112" s="258"/>
      <c r="AK112" s="258"/>
      <c r="AL112" s="258"/>
      <c r="AM112" s="258"/>
      <c r="AN112" s="258"/>
      <c r="AO112" s="258"/>
      <c r="AP112" s="258"/>
      <c r="AQ112" s="258"/>
      <c r="AR112" s="258"/>
      <c r="AS112" s="258"/>
      <c r="AT112" s="258"/>
      <c r="AU112" s="258"/>
      <c r="AV112" s="258"/>
      <c r="AW112" s="258"/>
      <c r="AX112" s="258"/>
      <c r="AY112" s="258"/>
      <c r="AZ112" s="258"/>
      <c r="BA112" s="258"/>
      <c r="BB112" s="258"/>
      <c r="BC112" s="258"/>
      <c r="BD112" s="258"/>
      <c r="BE112" s="258"/>
      <c r="BF112" s="258"/>
      <c r="BG112" s="258"/>
      <c r="BH112" s="258"/>
      <c r="BI112" s="258"/>
      <c r="BJ112" s="258"/>
      <c r="BK112" s="258"/>
      <c r="BL112" s="258"/>
      <c r="BM112" s="258"/>
      <c r="BN112" s="258"/>
      <c r="BO112" s="258"/>
      <c r="BP112" s="258"/>
      <c r="BQ112" s="258"/>
      <c r="BR112" s="258"/>
      <c r="BS112" s="258"/>
      <c r="BT112" s="258"/>
      <c r="BU112" s="258"/>
      <c r="BV112" s="258"/>
      <c r="BW112" s="258"/>
      <c r="BX112" s="258"/>
      <c r="BY112" s="258"/>
      <c r="BZ112" s="258"/>
      <c r="CA112" s="258"/>
      <c r="CB112" s="258"/>
      <c r="CC112" s="258"/>
      <c r="CD112" s="258"/>
      <c r="CE112" s="258"/>
      <c r="CF112" s="258"/>
      <c r="CG112" s="258"/>
      <c r="CH112" s="258"/>
      <c r="CI112" s="258"/>
      <c r="CJ112" s="258"/>
      <c r="CK112" s="258"/>
      <c r="CL112" s="258"/>
      <c r="CM112" s="258"/>
      <c r="CN112" s="258"/>
      <c r="CO112" s="258"/>
      <c r="CP112" s="258"/>
      <c r="CQ112" s="258"/>
      <c r="CR112" s="258"/>
      <c r="CS112" s="258"/>
      <c r="CT112" s="258"/>
      <c r="CU112" s="258"/>
      <c r="CV112" s="258"/>
      <c r="CW112" s="258"/>
      <c r="CX112" s="258"/>
      <c r="CY112" s="258"/>
      <c r="CZ112" s="258"/>
      <c r="DA112" s="258"/>
      <c r="DB112" s="258"/>
      <c r="DC112" s="258"/>
      <c r="DD112" s="258"/>
      <c r="DE112" s="258"/>
      <c r="DF112" s="258"/>
      <c r="DG112" s="258"/>
      <c r="DH112" s="258"/>
      <c r="DI112" s="258"/>
      <c r="DJ112" s="258"/>
      <c r="DK112" s="258"/>
      <c r="DL112" s="258"/>
      <c r="DM112" s="258"/>
      <c r="DN112" s="258"/>
      <c r="DO112" s="258"/>
      <c r="DP112" s="258"/>
      <c r="DQ112" s="258"/>
      <c r="DR112" s="258"/>
      <c r="DS112" s="258"/>
      <c r="DT112" s="258"/>
      <c r="DU112" s="258"/>
      <c r="DV112" s="258"/>
      <c r="DW112" s="258"/>
      <c r="DX112" s="258"/>
      <c r="DY112" s="258"/>
      <c r="DZ112" s="258"/>
      <c r="EA112" s="258"/>
      <c r="EB112" s="258"/>
      <c r="EC112" s="258"/>
      <c r="ED112" s="258"/>
      <c r="EE112" s="258"/>
      <c r="EF112" s="258"/>
      <c r="EG112" s="258"/>
      <c r="EH112" s="258"/>
      <c r="EI112" s="258"/>
      <c r="EJ112" s="258"/>
      <c r="EK112" s="258"/>
      <c r="EL112" s="258"/>
      <c r="EM112" s="258"/>
      <c r="EN112" s="258"/>
      <c r="EO112" s="258"/>
      <c r="EP112" s="258"/>
      <c r="EQ112" s="258"/>
      <c r="ER112" s="258"/>
      <c r="ES112" s="258"/>
      <c r="ET112" s="258"/>
      <c r="EU112" s="258"/>
      <c r="EV112" s="258"/>
      <c r="EW112" s="258"/>
      <c r="EX112" s="258"/>
      <c r="EY112" s="258"/>
      <c r="EZ112" s="258"/>
      <c r="FA112" s="258"/>
      <c r="FB112" s="258"/>
      <c r="FC112" s="258"/>
      <c r="FD112" s="258"/>
      <c r="FE112" s="258"/>
      <c r="FF112" s="258"/>
      <c r="FG112" s="258"/>
      <c r="FH112" s="258"/>
      <c r="FI112" s="258"/>
      <c r="FJ112" s="258"/>
      <c r="FK112" s="258"/>
      <c r="FL112" s="258"/>
      <c r="FM112" s="258"/>
      <c r="FN112" s="258"/>
      <c r="FO112" s="258"/>
      <c r="FP112" s="258"/>
      <c r="FQ112" s="258"/>
      <c r="FR112" s="258"/>
      <c r="FS112" s="258"/>
      <c r="FT112" s="258"/>
    </row>
    <row r="113" spans="1:176" s="526" customFormat="1" ht="18" customHeight="1">
      <c r="A113" s="553">
        <v>88</v>
      </c>
      <c r="B113" s="8" t="s">
        <v>53</v>
      </c>
      <c r="C113" s="8">
        <v>2300000</v>
      </c>
      <c r="D113" s="253" t="s">
        <v>1049</v>
      </c>
      <c r="E113" s="190" t="s">
        <v>125</v>
      </c>
      <c r="F113" s="190">
        <v>166</v>
      </c>
      <c r="G113" s="190" t="s">
        <v>45</v>
      </c>
      <c r="H113" s="190">
        <v>66.099999999999994</v>
      </c>
      <c r="I113" s="510">
        <v>75401000000</v>
      </c>
      <c r="J113" s="556" t="s">
        <v>939</v>
      </c>
      <c r="K113" s="566">
        <v>19557.490000000002</v>
      </c>
      <c r="L113" s="8" t="s">
        <v>1010</v>
      </c>
      <c r="M113" s="8" t="s">
        <v>1017</v>
      </c>
      <c r="N113" s="8" t="s">
        <v>56</v>
      </c>
      <c r="O113" s="8" t="s">
        <v>58</v>
      </c>
      <c r="P113" s="258"/>
      <c r="Q113" s="258"/>
      <c r="R113" s="258"/>
      <c r="S113" s="258"/>
      <c r="T113" s="258"/>
      <c r="U113" s="258"/>
      <c r="V113" s="258"/>
      <c r="W113" s="258"/>
      <c r="X113" s="258"/>
      <c r="Y113" s="258"/>
      <c r="Z113" s="258"/>
      <c r="AA113" s="258"/>
      <c r="AB113" s="258"/>
      <c r="AC113" s="258"/>
      <c r="AD113" s="258"/>
      <c r="AE113" s="258"/>
      <c r="AF113" s="258"/>
      <c r="AG113" s="258"/>
      <c r="AH113" s="258"/>
      <c r="AI113" s="258"/>
      <c r="AJ113" s="258"/>
      <c r="AK113" s="258"/>
      <c r="AL113" s="258"/>
      <c r="AM113" s="258"/>
      <c r="AN113" s="258"/>
      <c r="AO113" s="258"/>
      <c r="AP113" s="258"/>
      <c r="AQ113" s="258"/>
      <c r="AR113" s="258"/>
      <c r="AS113" s="258"/>
      <c r="AT113" s="258"/>
      <c r="AU113" s="258"/>
      <c r="AV113" s="258"/>
      <c r="AW113" s="258"/>
      <c r="AX113" s="258"/>
      <c r="AY113" s="258"/>
      <c r="AZ113" s="258"/>
      <c r="BA113" s="258"/>
      <c r="BB113" s="258"/>
      <c r="BC113" s="258"/>
      <c r="BD113" s="258"/>
      <c r="BE113" s="258"/>
      <c r="BF113" s="258"/>
      <c r="BG113" s="258"/>
      <c r="BH113" s="258"/>
      <c r="BI113" s="258"/>
      <c r="BJ113" s="258"/>
      <c r="BK113" s="258"/>
      <c r="BL113" s="258"/>
      <c r="BM113" s="258"/>
      <c r="BN113" s="258"/>
      <c r="BO113" s="258"/>
      <c r="BP113" s="258"/>
      <c r="BQ113" s="258"/>
      <c r="BR113" s="258"/>
      <c r="BS113" s="258"/>
      <c r="BT113" s="258"/>
      <c r="BU113" s="258"/>
      <c r="BV113" s="258"/>
      <c r="BW113" s="258"/>
      <c r="BX113" s="258"/>
      <c r="BY113" s="258"/>
      <c r="BZ113" s="258"/>
      <c r="CA113" s="258"/>
      <c r="CB113" s="258"/>
      <c r="CC113" s="258"/>
      <c r="CD113" s="258"/>
      <c r="CE113" s="258"/>
      <c r="CF113" s="258"/>
      <c r="CG113" s="258"/>
      <c r="CH113" s="258"/>
      <c r="CI113" s="258"/>
      <c r="CJ113" s="258"/>
      <c r="CK113" s="258"/>
      <c r="CL113" s="258"/>
      <c r="CM113" s="258"/>
      <c r="CN113" s="258"/>
      <c r="CO113" s="258"/>
      <c r="CP113" s="258"/>
      <c r="CQ113" s="258"/>
      <c r="CR113" s="258"/>
      <c r="CS113" s="258"/>
      <c r="CT113" s="258"/>
      <c r="CU113" s="258"/>
      <c r="CV113" s="258"/>
      <c r="CW113" s="258"/>
      <c r="CX113" s="258"/>
      <c r="CY113" s="258"/>
      <c r="CZ113" s="258"/>
      <c r="DA113" s="258"/>
      <c r="DB113" s="258"/>
      <c r="DC113" s="258"/>
      <c r="DD113" s="258"/>
      <c r="DE113" s="258"/>
      <c r="DF113" s="258"/>
      <c r="DG113" s="258"/>
      <c r="DH113" s="258"/>
      <c r="DI113" s="258"/>
      <c r="DJ113" s="258"/>
      <c r="DK113" s="258"/>
      <c r="DL113" s="258"/>
      <c r="DM113" s="258"/>
      <c r="DN113" s="258"/>
      <c r="DO113" s="258"/>
      <c r="DP113" s="258"/>
      <c r="DQ113" s="258"/>
      <c r="DR113" s="258"/>
      <c r="DS113" s="258"/>
      <c r="DT113" s="258"/>
      <c r="DU113" s="258"/>
      <c r="DV113" s="258"/>
      <c r="DW113" s="258"/>
      <c r="DX113" s="258"/>
      <c r="DY113" s="258"/>
      <c r="DZ113" s="258"/>
      <c r="EA113" s="258"/>
      <c r="EB113" s="258"/>
      <c r="EC113" s="258"/>
      <c r="ED113" s="258"/>
      <c r="EE113" s="258"/>
      <c r="EF113" s="258"/>
      <c r="EG113" s="258"/>
      <c r="EH113" s="258"/>
      <c r="EI113" s="258"/>
      <c r="EJ113" s="258"/>
      <c r="EK113" s="258"/>
      <c r="EL113" s="258"/>
      <c r="EM113" s="258"/>
      <c r="EN113" s="258"/>
      <c r="EO113" s="258"/>
      <c r="EP113" s="258"/>
      <c r="EQ113" s="258"/>
      <c r="ER113" s="258"/>
      <c r="ES113" s="258"/>
      <c r="ET113" s="258"/>
      <c r="EU113" s="258"/>
      <c r="EV113" s="258"/>
      <c r="EW113" s="258"/>
      <c r="EX113" s="258"/>
      <c r="EY113" s="258"/>
      <c r="EZ113" s="258"/>
      <c r="FA113" s="258"/>
      <c r="FB113" s="258"/>
      <c r="FC113" s="258"/>
      <c r="FD113" s="258"/>
      <c r="FE113" s="258"/>
      <c r="FF113" s="258"/>
      <c r="FG113" s="258"/>
      <c r="FH113" s="258"/>
      <c r="FI113" s="258"/>
      <c r="FJ113" s="258"/>
      <c r="FK113" s="258"/>
      <c r="FL113" s="258"/>
      <c r="FM113" s="258"/>
      <c r="FN113" s="258"/>
      <c r="FO113" s="258"/>
      <c r="FP113" s="258"/>
      <c r="FQ113" s="258"/>
      <c r="FR113" s="258"/>
      <c r="FS113" s="258"/>
      <c r="FT113" s="258"/>
    </row>
    <row r="114" spans="1:176" s="526" customFormat="1" ht="27" customHeight="1">
      <c r="A114" s="553">
        <v>89</v>
      </c>
      <c r="B114" s="8" t="s">
        <v>53</v>
      </c>
      <c r="C114" s="8">
        <v>4590000</v>
      </c>
      <c r="D114" s="253" t="s">
        <v>1050</v>
      </c>
      <c r="E114" s="190" t="s">
        <v>125</v>
      </c>
      <c r="F114" s="190">
        <v>796</v>
      </c>
      <c r="G114" s="190" t="s">
        <v>37</v>
      </c>
      <c r="H114" s="190">
        <v>10</v>
      </c>
      <c r="I114" s="510">
        <v>75401000000</v>
      </c>
      <c r="J114" s="556" t="s">
        <v>939</v>
      </c>
      <c r="K114" s="566">
        <v>31483.200000000001</v>
      </c>
      <c r="L114" s="8" t="s">
        <v>1017</v>
      </c>
      <c r="M114" s="8" t="s">
        <v>1024</v>
      </c>
      <c r="N114" s="8" t="s">
        <v>56</v>
      </c>
      <c r="O114" s="8" t="s">
        <v>58</v>
      </c>
      <c r="P114" s="258"/>
      <c r="Q114" s="258"/>
      <c r="R114" s="258"/>
      <c r="S114" s="258"/>
      <c r="T114" s="258"/>
      <c r="U114" s="258"/>
      <c r="V114" s="258"/>
      <c r="W114" s="258"/>
      <c r="X114" s="258"/>
      <c r="Y114" s="258"/>
      <c r="Z114" s="258"/>
      <c r="AA114" s="258"/>
      <c r="AB114" s="258"/>
      <c r="AC114" s="258"/>
      <c r="AD114" s="258"/>
      <c r="AE114" s="258"/>
      <c r="AF114" s="258"/>
      <c r="AG114" s="258"/>
      <c r="AH114" s="258"/>
      <c r="AI114" s="258"/>
      <c r="AJ114" s="258"/>
      <c r="AK114" s="258"/>
      <c r="AL114" s="258"/>
      <c r="AM114" s="258"/>
      <c r="AN114" s="258"/>
      <c r="AO114" s="258"/>
      <c r="AP114" s="258"/>
      <c r="AQ114" s="258"/>
      <c r="AR114" s="258"/>
      <c r="AS114" s="258"/>
      <c r="AT114" s="258"/>
      <c r="AU114" s="258"/>
      <c r="AV114" s="258"/>
      <c r="AW114" s="258"/>
      <c r="AX114" s="258"/>
      <c r="AY114" s="258"/>
      <c r="AZ114" s="258"/>
      <c r="BA114" s="258"/>
      <c r="BB114" s="258"/>
      <c r="BC114" s="258"/>
      <c r="BD114" s="258"/>
      <c r="BE114" s="258"/>
      <c r="BF114" s="258"/>
      <c r="BG114" s="258"/>
      <c r="BH114" s="258"/>
      <c r="BI114" s="258"/>
      <c r="BJ114" s="258"/>
      <c r="BK114" s="258"/>
      <c r="BL114" s="258"/>
      <c r="BM114" s="258"/>
      <c r="BN114" s="258"/>
      <c r="BO114" s="258"/>
      <c r="BP114" s="258"/>
      <c r="BQ114" s="258"/>
      <c r="BR114" s="258"/>
      <c r="BS114" s="258"/>
      <c r="BT114" s="258"/>
      <c r="BU114" s="258"/>
      <c r="BV114" s="258"/>
      <c r="BW114" s="258"/>
      <c r="BX114" s="258"/>
      <c r="BY114" s="258"/>
      <c r="BZ114" s="258"/>
      <c r="CA114" s="258"/>
      <c r="CB114" s="258"/>
      <c r="CC114" s="258"/>
      <c r="CD114" s="258"/>
      <c r="CE114" s="258"/>
      <c r="CF114" s="258"/>
      <c r="CG114" s="258"/>
      <c r="CH114" s="258"/>
      <c r="CI114" s="258"/>
      <c r="CJ114" s="258"/>
      <c r="CK114" s="258"/>
      <c r="CL114" s="258"/>
      <c r="CM114" s="258"/>
      <c r="CN114" s="258"/>
      <c r="CO114" s="258"/>
      <c r="CP114" s="258"/>
      <c r="CQ114" s="258"/>
      <c r="CR114" s="258"/>
      <c r="CS114" s="258"/>
      <c r="CT114" s="258"/>
      <c r="CU114" s="258"/>
      <c r="CV114" s="258"/>
      <c r="CW114" s="258"/>
      <c r="CX114" s="258"/>
      <c r="CY114" s="258"/>
      <c r="CZ114" s="258"/>
      <c r="DA114" s="258"/>
      <c r="DB114" s="258"/>
      <c r="DC114" s="258"/>
      <c r="DD114" s="258"/>
      <c r="DE114" s="258"/>
      <c r="DF114" s="258"/>
      <c r="DG114" s="258"/>
      <c r="DH114" s="258"/>
      <c r="DI114" s="258"/>
      <c r="DJ114" s="258"/>
      <c r="DK114" s="258"/>
      <c r="DL114" s="258"/>
      <c r="DM114" s="258"/>
      <c r="DN114" s="258"/>
      <c r="DO114" s="258"/>
      <c r="DP114" s="258"/>
      <c r="DQ114" s="258"/>
      <c r="DR114" s="258"/>
      <c r="DS114" s="258"/>
      <c r="DT114" s="258"/>
      <c r="DU114" s="258"/>
      <c r="DV114" s="258"/>
      <c r="DW114" s="258"/>
      <c r="DX114" s="258"/>
      <c r="DY114" s="258"/>
      <c r="DZ114" s="258"/>
      <c r="EA114" s="258"/>
      <c r="EB114" s="258"/>
      <c r="EC114" s="258"/>
      <c r="ED114" s="258"/>
      <c r="EE114" s="258"/>
      <c r="EF114" s="258"/>
      <c r="EG114" s="258"/>
      <c r="EH114" s="258"/>
      <c r="EI114" s="258"/>
      <c r="EJ114" s="258"/>
      <c r="EK114" s="258"/>
      <c r="EL114" s="258"/>
      <c r="EM114" s="258"/>
      <c r="EN114" s="258"/>
      <c r="EO114" s="258"/>
      <c r="EP114" s="258"/>
      <c r="EQ114" s="258"/>
      <c r="ER114" s="258"/>
      <c r="ES114" s="258"/>
      <c r="ET114" s="258"/>
      <c r="EU114" s="258"/>
      <c r="EV114" s="258"/>
      <c r="EW114" s="258"/>
      <c r="EX114" s="258"/>
      <c r="EY114" s="258"/>
      <c r="EZ114" s="258"/>
      <c r="FA114" s="258"/>
      <c r="FB114" s="258"/>
      <c r="FC114" s="258"/>
      <c r="FD114" s="258"/>
      <c r="FE114" s="258"/>
      <c r="FF114" s="258"/>
      <c r="FG114" s="258"/>
      <c r="FH114" s="258"/>
      <c r="FI114" s="258"/>
      <c r="FJ114" s="258"/>
      <c r="FK114" s="258"/>
      <c r="FL114" s="258"/>
      <c r="FM114" s="258"/>
      <c r="FN114" s="258"/>
      <c r="FO114" s="258"/>
      <c r="FP114" s="258"/>
      <c r="FQ114" s="258"/>
      <c r="FR114" s="258"/>
      <c r="FS114" s="258"/>
      <c r="FT114" s="258"/>
    </row>
    <row r="115" spans="1:176" s="526" customFormat="1" ht="29.25" customHeight="1">
      <c r="A115" s="553">
        <v>90</v>
      </c>
      <c r="B115" s="8" t="s">
        <v>53</v>
      </c>
      <c r="C115" s="8">
        <v>4590000</v>
      </c>
      <c r="D115" s="253" t="s">
        <v>1050</v>
      </c>
      <c r="E115" s="190" t="s">
        <v>125</v>
      </c>
      <c r="F115" s="8" t="s">
        <v>1051</v>
      </c>
      <c r="G115" s="565" t="s">
        <v>1052</v>
      </c>
      <c r="H115" s="8" t="s">
        <v>1053</v>
      </c>
      <c r="I115" s="510">
        <v>75401000000</v>
      </c>
      <c r="J115" s="556" t="s">
        <v>939</v>
      </c>
      <c r="K115" s="566">
        <v>11060.76</v>
      </c>
      <c r="L115" s="8" t="s">
        <v>1017</v>
      </c>
      <c r="M115" s="8" t="s">
        <v>1024</v>
      </c>
      <c r="N115" s="8" t="s">
        <v>56</v>
      </c>
      <c r="O115" s="8" t="s">
        <v>58</v>
      </c>
      <c r="P115" s="258"/>
      <c r="Q115" s="258"/>
      <c r="R115" s="258"/>
      <c r="S115" s="258"/>
      <c r="T115" s="258"/>
      <c r="U115" s="258"/>
      <c r="V115" s="258"/>
      <c r="W115" s="258"/>
      <c r="X115" s="258"/>
      <c r="Y115" s="258"/>
      <c r="Z115" s="258"/>
      <c r="AA115" s="258"/>
      <c r="AB115" s="258"/>
      <c r="AC115" s="258"/>
      <c r="AD115" s="258"/>
      <c r="AE115" s="258"/>
      <c r="AF115" s="258"/>
      <c r="AG115" s="258"/>
      <c r="AH115" s="258"/>
      <c r="AI115" s="258"/>
      <c r="AJ115" s="258"/>
      <c r="AK115" s="258"/>
      <c r="AL115" s="258"/>
      <c r="AM115" s="258"/>
      <c r="AN115" s="258"/>
      <c r="AO115" s="258"/>
      <c r="AP115" s="258"/>
      <c r="AQ115" s="258"/>
      <c r="AR115" s="258"/>
      <c r="AS115" s="258"/>
      <c r="AT115" s="258"/>
      <c r="AU115" s="258"/>
      <c r="AV115" s="258"/>
      <c r="AW115" s="258"/>
      <c r="AX115" s="258"/>
      <c r="AY115" s="258"/>
      <c r="AZ115" s="258"/>
      <c r="BA115" s="258"/>
      <c r="BB115" s="258"/>
      <c r="BC115" s="258"/>
      <c r="BD115" s="258"/>
      <c r="BE115" s="258"/>
      <c r="BF115" s="258"/>
      <c r="BG115" s="258"/>
      <c r="BH115" s="258"/>
      <c r="BI115" s="258"/>
      <c r="BJ115" s="258"/>
      <c r="BK115" s="258"/>
      <c r="BL115" s="258"/>
      <c r="BM115" s="258"/>
      <c r="BN115" s="258"/>
      <c r="BO115" s="258"/>
      <c r="BP115" s="258"/>
      <c r="BQ115" s="258"/>
      <c r="BR115" s="258"/>
      <c r="BS115" s="258"/>
      <c r="BT115" s="258"/>
      <c r="BU115" s="258"/>
      <c r="BV115" s="258"/>
      <c r="BW115" s="258"/>
      <c r="BX115" s="258"/>
      <c r="BY115" s="258"/>
      <c r="BZ115" s="258"/>
      <c r="CA115" s="258"/>
      <c r="CB115" s="258"/>
      <c r="CC115" s="258"/>
      <c r="CD115" s="258"/>
      <c r="CE115" s="258"/>
      <c r="CF115" s="258"/>
      <c r="CG115" s="258"/>
      <c r="CH115" s="258"/>
      <c r="CI115" s="258"/>
      <c r="CJ115" s="258"/>
      <c r="CK115" s="258"/>
      <c r="CL115" s="258"/>
      <c r="CM115" s="258"/>
      <c r="CN115" s="258"/>
      <c r="CO115" s="258"/>
      <c r="CP115" s="258"/>
      <c r="CQ115" s="258"/>
      <c r="CR115" s="258"/>
      <c r="CS115" s="258"/>
      <c r="CT115" s="258"/>
      <c r="CU115" s="258"/>
      <c r="CV115" s="258"/>
      <c r="CW115" s="258"/>
      <c r="CX115" s="258"/>
      <c r="CY115" s="258"/>
      <c r="CZ115" s="258"/>
      <c r="DA115" s="258"/>
      <c r="DB115" s="258"/>
      <c r="DC115" s="258"/>
      <c r="DD115" s="258"/>
      <c r="DE115" s="258"/>
      <c r="DF115" s="258"/>
      <c r="DG115" s="258"/>
      <c r="DH115" s="258"/>
      <c r="DI115" s="258"/>
      <c r="DJ115" s="258"/>
      <c r="DK115" s="258"/>
      <c r="DL115" s="258"/>
      <c r="DM115" s="258"/>
      <c r="DN115" s="258"/>
      <c r="DO115" s="258"/>
      <c r="DP115" s="258"/>
      <c r="DQ115" s="258"/>
      <c r="DR115" s="258"/>
      <c r="DS115" s="258"/>
      <c r="DT115" s="258"/>
      <c r="DU115" s="258"/>
      <c r="DV115" s="258"/>
      <c r="DW115" s="258"/>
      <c r="DX115" s="258"/>
      <c r="DY115" s="258"/>
      <c r="DZ115" s="258"/>
      <c r="EA115" s="258"/>
      <c r="EB115" s="258"/>
      <c r="EC115" s="258"/>
      <c r="ED115" s="258"/>
      <c r="EE115" s="258"/>
      <c r="EF115" s="258"/>
      <c r="EG115" s="258"/>
      <c r="EH115" s="258"/>
      <c r="EI115" s="258"/>
      <c r="EJ115" s="258"/>
      <c r="EK115" s="258"/>
      <c r="EL115" s="258"/>
      <c r="EM115" s="258"/>
      <c r="EN115" s="258"/>
      <c r="EO115" s="258"/>
      <c r="EP115" s="258"/>
      <c r="EQ115" s="258"/>
      <c r="ER115" s="258"/>
      <c r="ES115" s="258"/>
      <c r="ET115" s="258"/>
      <c r="EU115" s="258"/>
      <c r="EV115" s="258"/>
      <c r="EW115" s="258"/>
      <c r="EX115" s="258"/>
      <c r="EY115" s="258"/>
      <c r="EZ115" s="258"/>
      <c r="FA115" s="258"/>
      <c r="FB115" s="258"/>
      <c r="FC115" s="258"/>
      <c r="FD115" s="258"/>
      <c r="FE115" s="258"/>
      <c r="FF115" s="258"/>
      <c r="FG115" s="258"/>
      <c r="FH115" s="258"/>
      <c r="FI115" s="258"/>
      <c r="FJ115" s="258"/>
      <c r="FK115" s="258"/>
      <c r="FL115" s="258"/>
      <c r="FM115" s="258"/>
      <c r="FN115" s="258"/>
      <c r="FO115" s="258"/>
      <c r="FP115" s="258"/>
      <c r="FQ115" s="258"/>
      <c r="FR115" s="258"/>
      <c r="FS115" s="258"/>
      <c r="FT115" s="258"/>
    </row>
    <row r="116" spans="1:176" s="526" customFormat="1" ht="28.5" customHeight="1">
      <c r="A116" s="553">
        <v>91</v>
      </c>
      <c r="B116" s="8" t="s">
        <v>53</v>
      </c>
      <c r="C116" s="8">
        <v>4590000</v>
      </c>
      <c r="D116" s="253" t="s">
        <v>1050</v>
      </c>
      <c r="E116" s="190" t="s">
        <v>125</v>
      </c>
      <c r="F116" s="8" t="s">
        <v>1051</v>
      </c>
      <c r="G116" s="8" t="s">
        <v>1052</v>
      </c>
      <c r="H116" s="8" t="s">
        <v>1054</v>
      </c>
      <c r="I116" s="510">
        <v>75401000000</v>
      </c>
      <c r="J116" s="556" t="s">
        <v>939</v>
      </c>
      <c r="K116" s="566">
        <v>9194.6200000000008</v>
      </c>
      <c r="L116" s="8" t="s">
        <v>1017</v>
      </c>
      <c r="M116" s="8" t="s">
        <v>1024</v>
      </c>
      <c r="N116" s="8" t="s">
        <v>56</v>
      </c>
      <c r="O116" s="8" t="s">
        <v>58</v>
      </c>
      <c r="P116" s="258"/>
      <c r="Q116" s="258"/>
      <c r="R116" s="258"/>
      <c r="S116" s="258"/>
      <c r="T116" s="258"/>
      <c r="U116" s="258"/>
      <c r="V116" s="258"/>
      <c r="W116" s="258"/>
      <c r="X116" s="258"/>
      <c r="Y116" s="258"/>
      <c r="Z116" s="258"/>
      <c r="AA116" s="258"/>
      <c r="AB116" s="258"/>
      <c r="AC116" s="258"/>
      <c r="AD116" s="258"/>
      <c r="AE116" s="258"/>
      <c r="AF116" s="258"/>
      <c r="AG116" s="258"/>
      <c r="AH116" s="258"/>
      <c r="AI116" s="258"/>
      <c r="AJ116" s="258"/>
      <c r="AK116" s="258"/>
      <c r="AL116" s="258"/>
      <c r="AM116" s="258"/>
      <c r="AN116" s="258"/>
      <c r="AO116" s="258"/>
      <c r="AP116" s="258"/>
      <c r="AQ116" s="258"/>
      <c r="AR116" s="258"/>
      <c r="AS116" s="258"/>
      <c r="AT116" s="258"/>
      <c r="AU116" s="258"/>
      <c r="AV116" s="258"/>
      <c r="AW116" s="258"/>
      <c r="AX116" s="258"/>
      <c r="AY116" s="258"/>
      <c r="AZ116" s="258"/>
      <c r="BA116" s="258"/>
      <c r="BB116" s="258"/>
      <c r="BC116" s="258"/>
      <c r="BD116" s="258"/>
      <c r="BE116" s="258"/>
      <c r="BF116" s="258"/>
      <c r="BG116" s="258"/>
      <c r="BH116" s="258"/>
      <c r="BI116" s="258"/>
      <c r="BJ116" s="258"/>
      <c r="BK116" s="258"/>
      <c r="BL116" s="258"/>
      <c r="BM116" s="258"/>
      <c r="BN116" s="258"/>
      <c r="BO116" s="258"/>
      <c r="BP116" s="258"/>
      <c r="BQ116" s="258"/>
      <c r="BR116" s="258"/>
      <c r="BS116" s="258"/>
      <c r="BT116" s="258"/>
      <c r="BU116" s="258"/>
      <c r="BV116" s="258"/>
      <c r="BW116" s="258"/>
      <c r="BX116" s="258"/>
      <c r="BY116" s="258"/>
      <c r="BZ116" s="258"/>
      <c r="CA116" s="258"/>
      <c r="CB116" s="258"/>
      <c r="CC116" s="258"/>
      <c r="CD116" s="258"/>
      <c r="CE116" s="258"/>
      <c r="CF116" s="258"/>
      <c r="CG116" s="258"/>
      <c r="CH116" s="258"/>
      <c r="CI116" s="258"/>
      <c r="CJ116" s="258"/>
      <c r="CK116" s="258"/>
      <c r="CL116" s="258"/>
      <c r="CM116" s="258"/>
      <c r="CN116" s="258"/>
      <c r="CO116" s="258"/>
      <c r="CP116" s="258"/>
      <c r="CQ116" s="258"/>
      <c r="CR116" s="258"/>
      <c r="CS116" s="258"/>
      <c r="CT116" s="258"/>
      <c r="CU116" s="258"/>
      <c r="CV116" s="258"/>
      <c r="CW116" s="258"/>
      <c r="CX116" s="258"/>
      <c r="CY116" s="258"/>
      <c r="CZ116" s="258"/>
      <c r="DA116" s="258"/>
      <c r="DB116" s="258"/>
      <c r="DC116" s="258"/>
      <c r="DD116" s="258"/>
      <c r="DE116" s="258"/>
      <c r="DF116" s="258"/>
      <c r="DG116" s="258"/>
      <c r="DH116" s="258"/>
      <c r="DI116" s="258"/>
      <c r="DJ116" s="258"/>
      <c r="DK116" s="258"/>
      <c r="DL116" s="258"/>
      <c r="DM116" s="258"/>
      <c r="DN116" s="258"/>
      <c r="DO116" s="258"/>
      <c r="DP116" s="258"/>
      <c r="DQ116" s="258"/>
      <c r="DR116" s="258"/>
      <c r="DS116" s="258"/>
      <c r="DT116" s="258"/>
      <c r="DU116" s="258"/>
      <c r="DV116" s="258"/>
      <c r="DW116" s="258"/>
      <c r="DX116" s="258"/>
      <c r="DY116" s="258"/>
      <c r="DZ116" s="258"/>
      <c r="EA116" s="258"/>
      <c r="EB116" s="258"/>
      <c r="EC116" s="258"/>
      <c r="ED116" s="258"/>
      <c r="EE116" s="258"/>
      <c r="EF116" s="258"/>
      <c r="EG116" s="258"/>
      <c r="EH116" s="258"/>
      <c r="EI116" s="258"/>
      <c r="EJ116" s="258"/>
      <c r="EK116" s="258"/>
      <c r="EL116" s="258"/>
      <c r="EM116" s="258"/>
      <c r="EN116" s="258"/>
      <c r="EO116" s="258"/>
      <c r="EP116" s="258"/>
      <c r="EQ116" s="258"/>
      <c r="ER116" s="258"/>
      <c r="ES116" s="258"/>
      <c r="ET116" s="258"/>
      <c r="EU116" s="258"/>
      <c r="EV116" s="258"/>
      <c r="EW116" s="258"/>
      <c r="EX116" s="258"/>
      <c r="EY116" s="258"/>
      <c r="EZ116" s="258"/>
      <c r="FA116" s="258"/>
      <c r="FB116" s="258"/>
      <c r="FC116" s="258"/>
      <c r="FD116" s="258"/>
      <c r="FE116" s="258"/>
      <c r="FF116" s="258"/>
      <c r="FG116" s="258"/>
      <c r="FH116" s="258"/>
      <c r="FI116" s="258"/>
      <c r="FJ116" s="258"/>
      <c r="FK116" s="258"/>
      <c r="FL116" s="258"/>
      <c r="FM116" s="258"/>
      <c r="FN116" s="258"/>
      <c r="FO116" s="258"/>
      <c r="FP116" s="258"/>
      <c r="FQ116" s="258"/>
      <c r="FR116" s="258"/>
      <c r="FS116" s="258"/>
      <c r="FT116" s="258"/>
    </row>
    <row r="117" spans="1:176" s="526" customFormat="1" ht="24" customHeight="1">
      <c r="A117" s="553">
        <v>92</v>
      </c>
      <c r="B117" s="8" t="s">
        <v>53</v>
      </c>
      <c r="C117" s="8">
        <v>2924770</v>
      </c>
      <c r="D117" s="504" t="s">
        <v>1055</v>
      </c>
      <c r="E117" s="190" t="s">
        <v>125</v>
      </c>
      <c r="F117" s="190">
        <v>796</v>
      </c>
      <c r="G117" s="190" t="s">
        <v>37</v>
      </c>
      <c r="H117" s="190">
        <v>24</v>
      </c>
      <c r="I117" s="510">
        <v>75401000000</v>
      </c>
      <c r="J117" s="556" t="s">
        <v>939</v>
      </c>
      <c r="K117" s="566">
        <v>13627.16</v>
      </c>
      <c r="L117" s="8" t="s">
        <v>1017</v>
      </c>
      <c r="M117" s="8" t="s">
        <v>1024</v>
      </c>
      <c r="N117" s="8" t="s">
        <v>56</v>
      </c>
      <c r="O117" s="8" t="s">
        <v>58</v>
      </c>
      <c r="P117" s="258"/>
      <c r="Q117" s="258"/>
      <c r="R117" s="258"/>
      <c r="S117" s="258"/>
      <c r="T117" s="258"/>
      <c r="U117" s="258"/>
      <c r="V117" s="258"/>
      <c r="W117" s="258"/>
      <c r="X117" s="258"/>
      <c r="Y117" s="258"/>
      <c r="Z117" s="258"/>
      <c r="AA117" s="258"/>
      <c r="AB117" s="258"/>
      <c r="AC117" s="258"/>
      <c r="AD117" s="258"/>
      <c r="AE117" s="258"/>
      <c r="AF117" s="258"/>
      <c r="AG117" s="258"/>
      <c r="AH117" s="258"/>
      <c r="AI117" s="258"/>
      <c r="AJ117" s="258"/>
      <c r="AK117" s="258"/>
      <c r="AL117" s="258"/>
      <c r="AM117" s="258"/>
      <c r="AN117" s="258"/>
      <c r="AO117" s="258"/>
      <c r="AP117" s="258"/>
      <c r="AQ117" s="258"/>
      <c r="AR117" s="258"/>
      <c r="AS117" s="258"/>
      <c r="AT117" s="258"/>
      <c r="AU117" s="258"/>
      <c r="AV117" s="258"/>
      <c r="AW117" s="258"/>
      <c r="AX117" s="258"/>
      <c r="AY117" s="258"/>
      <c r="AZ117" s="258"/>
      <c r="BA117" s="258"/>
      <c r="BB117" s="258"/>
      <c r="BC117" s="258"/>
      <c r="BD117" s="258"/>
      <c r="BE117" s="258"/>
      <c r="BF117" s="258"/>
      <c r="BG117" s="258"/>
      <c r="BH117" s="258"/>
      <c r="BI117" s="258"/>
      <c r="BJ117" s="258"/>
      <c r="BK117" s="258"/>
      <c r="BL117" s="258"/>
      <c r="BM117" s="258"/>
      <c r="BN117" s="258"/>
      <c r="BO117" s="258"/>
      <c r="BP117" s="258"/>
      <c r="BQ117" s="258"/>
      <c r="BR117" s="258"/>
      <c r="BS117" s="258"/>
      <c r="BT117" s="258"/>
      <c r="BU117" s="258"/>
      <c r="BV117" s="258"/>
      <c r="BW117" s="258"/>
      <c r="BX117" s="258"/>
      <c r="BY117" s="258"/>
      <c r="BZ117" s="258"/>
      <c r="CA117" s="258"/>
      <c r="CB117" s="258"/>
      <c r="CC117" s="258"/>
      <c r="CD117" s="258"/>
      <c r="CE117" s="258"/>
      <c r="CF117" s="258"/>
      <c r="CG117" s="258"/>
      <c r="CH117" s="258"/>
      <c r="CI117" s="258"/>
      <c r="CJ117" s="258"/>
      <c r="CK117" s="258"/>
      <c r="CL117" s="258"/>
      <c r="CM117" s="258"/>
      <c r="CN117" s="258"/>
      <c r="CO117" s="258"/>
      <c r="CP117" s="258"/>
      <c r="CQ117" s="258"/>
      <c r="CR117" s="258"/>
      <c r="CS117" s="258"/>
      <c r="CT117" s="258"/>
      <c r="CU117" s="258"/>
      <c r="CV117" s="258"/>
      <c r="CW117" s="258"/>
      <c r="CX117" s="258"/>
      <c r="CY117" s="258"/>
      <c r="CZ117" s="258"/>
      <c r="DA117" s="258"/>
      <c r="DB117" s="258"/>
      <c r="DC117" s="258"/>
      <c r="DD117" s="258"/>
      <c r="DE117" s="258"/>
      <c r="DF117" s="258"/>
      <c r="DG117" s="258"/>
      <c r="DH117" s="258"/>
      <c r="DI117" s="258"/>
      <c r="DJ117" s="258"/>
      <c r="DK117" s="258"/>
      <c r="DL117" s="258"/>
      <c r="DM117" s="258"/>
      <c r="DN117" s="258"/>
      <c r="DO117" s="258"/>
      <c r="DP117" s="258"/>
      <c r="DQ117" s="258"/>
      <c r="DR117" s="258"/>
      <c r="DS117" s="258"/>
      <c r="DT117" s="258"/>
      <c r="DU117" s="258"/>
      <c r="DV117" s="258"/>
      <c r="DW117" s="258"/>
      <c r="DX117" s="258"/>
      <c r="DY117" s="258"/>
      <c r="DZ117" s="258"/>
      <c r="EA117" s="258"/>
      <c r="EB117" s="258"/>
      <c r="EC117" s="258"/>
      <c r="ED117" s="258"/>
      <c r="EE117" s="258"/>
      <c r="EF117" s="258"/>
      <c r="EG117" s="258"/>
      <c r="EH117" s="258"/>
      <c r="EI117" s="258"/>
      <c r="EJ117" s="258"/>
      <c r="EK117" s="258"/>
      <c r="EL117" s="258"/>
      <c r="EM117" s="258"/>
      <c r="EN117" s="258"/>
      <c r="EO117" s="258"/>
      <c r="EP117" s="258"/>
      <c r="EQ117" s="258"/>
      <c r="ER117" s="258"/>
      <c r="ES117" s="258"/>
      <c r="ET117" s="258"/>
      <c r="EU117" s="258"/>
      <c r="EV117" s="258"/>
      <c r="EW117" s="258"/>
      <c r="EX117" s="258"/>
      <c r="EY117" s="258"/>
      <c r="EZ117" s="258"/>
      <c r="FA117" s="258"/>
      <c r="FB117" s="258"/>
      <c r="FC117" s="258"/>
      <c r="FD117" s="258"/>
      <c r="FE117" s="258"/>
      <c r="FF117" s="258"/>
      <c r="FG117" s="258"/>
      <c r="FH117" s="258"/>
      <c r="FI117" s="258"/>
      <c r="FJ117" s="258"/>
      <c r="FK117" s="258"/>
      <c r="FL117" s="258"/>
      <c r="FM117" s="258"/>
      <c r="FN117" s="258"/>
      <c r="FO117" s="258"/>
      <c r="FP117" s="258"/>
      <c r="FQ117" s="258"/>
      <c r="FR117" s="258"/>
      <c r="FS117" s="258"/>
      <c r="FT117" s="258"/>
    </row>
    <row r="118" spans="1:176" s="526" customFormat="1" ht="22.5" customHeight="1">
      <c r="A118" s="553">
        <v>93</v>
      </c>
      <c r="B118" s="8" t="s">
        <v>53</v>
      </c>
      <c r="C118" s="8">
        <v>2714030</v>
      </c>
      <c r="D118" s="253" t="s">
        <v>1056</v>
      </c>
      <c r="E118" s="190" t="s">
        <v>125</v>
      </c>
      <c r="F118" s="190">
        <v>796</v>
      </c>
      <c r="G118" s="190" t="s">
        <v>37</v>
      </c>
      <c r="H118" s="190">
        <v>50</v>
      </c>
      <c r="I118" s="510">
        <v>75401000000</v>
      </c>
      <c r="J118" s="556" t="s">
        <v>939</v>
      </c>
      <c r="K118" s="566">
        <v>847.5</v>
      </c>
      <c r="L118" s="8" t="s">
        <v>1017</v>
      </c>
      <c r="M118" s="8" t="s">
        <v>1024</v>
      </c>
      <c r="N118" s="8" t="s">
        <v>56</v>
      </c>
      <c r="O118" s="8" t="s">
        <v>58</v>
      </c>
      <c r="P118" s="258"/>
      <c r="Q118" s="258"/>
      <c r="R118" s="258"/>
      <c r="S118" s="258"/>
      <c r="T118" s="258"/>
      <c r="U118" s="258"/>
      <c r="V118" s="258"/>
      <c r="W118" s="258"/>
      <c r="X118" s="258"/>
      <c r="Y118" s="258"/>
      <c r="Z118" s="258"/>
      <c r="AA118" s="258"/>
      <c r="AB118" s="258"/>
      <c r="AC118" s="258"/>
      <c r="AD118" s="258"/>
      <c r="AE118" s="258"/>
      <c r="AF118" s="258"/>
      <c r="AG118" s="258"/>
      <c r="AH118" s="258"/>
      <c r="AI118" s="258"/>
      <c r="AJ118" s="258"/>
      <c r="AK118" s="258"/>
      <c r="AL118" s="258"/>
      <c r="AM118" s="258"/>
      <c r="AN118" s="258"/>
      <c r="AO118" s="258"/>
      <c r="AP118" s="258"/>
      <c r="AQ118" s="258"/>
      <c r="AR118" s="258"/>
      <c r="AS118" s="258"/>
      <c r="AT118" s="258"/>
      <c r="AU118" s="258"/>
      <c r="AV118" s="258"/>
      <c r="AW118" s="258"/>
      <c r="AX118" s="258"/>
      <c r="AY118" s="258"/>
      <c r="AZ118" s="258"/>
      <c r="BA118" s="258"/>
      <c r="BB118" s="258"/>
      <c r="BC118" s="258"/>
      <c r="BD118" s="258"/>
      <c r="BE118" s="258"/>
      <c r="BF118" s="258"/>
      <c r="BG118" s="258"/>
      <c r="BH118" s="258"/>
      <c r="BI118" s="258"/>
      <c r="BJ118" s="258"/>
      <c r="BK118" s="258"/>
      <c r="BL118" s="258"/>
      <c r="BM118" s="258"/>
      <c r="BN118" s="258"/>
      <c r="BO118" s="258"/>
      <c r="BP118" s="258"/>
      <c r="BQ118" s="258"/>
      <c r="BR118" s="258"/>
      <c r="BS118" s="258"/>
      <c r="BT118" s="258"/>
      <c r="BU118" s="258"/>
      <c r="BV118" s="258"/>
      <c r="BW118" s="258"/>
      <c r="BX118" s="258"/>
      <c r="BY118" s="258"/>
      <c r="BZ118" s="258"/>
      <c r="CA118" s="258"/>
      <c r="CB118" s="258"/>
      <c r="CC118" s="258"/>
      <c r="CD118" s="258"/>
      <c r="CE118" s="258"/>
      <c r="CF118" s="258"/>
      <c r="CG118" s="258"/>
      <c r="CH118" s="258"/>
      <c r="CI118" s="258"/>
      <c r="CJ118" s="258"/>
      <c r="CK118" s="258"/>
      <c r="CL118" s="258"/>
      <c r="CM118" s="258"/>
      <c r="CN118" s="258"/>
      <c r="CO118" s="258"/>
      <c r="CP118" s="258"/>
      <c r="CQ118" s="258"/>
      <c r="CR118" s="258"/>
      <c r="CS118" s="258"/>
      <c r="CT118" s="258"/>
      <c r="CU118" s="258"/>
      <c r="CV118" s="258"/>
      <c r="CW118" s="258"/>
      <c r="CX118" s="258"/>
      <c r="CY118" s="258"/>
      <c r="CZ118" s="258"/>
      <c r="DA118" s="258"/>
      <c r="DB118" s="258"/>
      <c r="DC118" s="258"/>
      <c r="DD118" s="258"/>
      <c r="DE118" s="258"/>
      <c r="DF118" s="258"/>
      <c r="DG118" s="258"/>
      <c r="DH118" s="258"/>
      <c r="DI118" s="258"/>
      <c r="DJ118" s="258"/>
      <c r="DK118" s="258"/>
      <c r="DL118" s="258"/>
      <c r="DM118" s="258"/>
      <c r="DN118" s="258"/>
      <c r="DO118" s="258"/>
      <c r="DP118" s="258"/>
      <c r="DQ118" s="258"/>
      <c r="DR118" s="258"/>
      <c r="DS118" s="258"/>
      <c r="DT118" s="258"/>
      <c r="DU118" s="258"/>
      <c r="DV118" s="258"/>
      <c r="DW118" s="258"/>
      <c r="DX118" s="258"/>
      <c r="DY118" s="258"/>
      <c r="DZ118" s="258"/>
      <c r="EA118" s="258"/>
      <c r="EB118" s="258"/>
      <c r="EC118" s="258"/>
      <c r="ED118" s="258"/>
      <c r="EE118" s="258"/>
      <c r="EF118" s="258"/>
      <c r="EG118" s="258"/>
      <c r="EH118" s="258"/>
      <c r="EI118" s="258"/>
      <c r="EJ118" s="258"/>
      <c r="EK118" s="258"/>
      <c r="EL118" s="258"/>
      <c r="EM118" s="258"/>
      <c r="EN118" s="258"/>
      <c r="EO118" s="258"/>
      <c r="EP118" s="258"/>
      <c r="EQ118" s="258"/>
      <c r="ER118" s="258"/>
      <c r="ES118" s="258"/>
      <c r="ET118" s="258"/>
      <c r="EU118" s="258"/>
      <c r="EV118" s="258"/>
      <c r="EW118" s="258"/>
      <c r="EX118" s="258"/>
      <c r="EY118" s="258"/>
      <c r="EZ118" s="258"/>
      <c r="FA118" s="258"/>
      <c r="FB118" s="258"/>
      <c r="FC118" s="258"/>
      <c r="FD118" s="258"/>
      <c r="FE118" s="258"/>
      <c r="FF118" s="258"/>
      <c r="FG118" s="258"/>
      <c r="FH118" s="258"/>
      <c r="FI118" s="258"/>
      <c r="FJ118" s="258"/>
      <c r="FK118" s="258"/>
      <c r="FL118" s="258"/>
      <c r="FM118" s="258"/>
      <c r="FN118" s="258"/>
      <c r="FO118" s="258"/>
      <c r="FP118" s="258"/>
      <c r="FQ118" s="258"/>
      <c r="FR118" s="258"/>
      <c r="FS118" s="258"/>
      <c r="FT118" s="258"/>
    </row>
    <row r="119" spans="1:176" s="526" customFormat="1" ht="13.5" customHeight="1">
      <c r="A119" s="553">
        <v>94</v>
      </c>
      <c r="B119" s="8" t="s">
        <v>53</v>
      </c>
      <c r="C119" s="8">
        <v>2714030</v>
      </c>
      <c r="D119" s="253" t="s">
        <v>1057</v>
      </c>
      <c r="E119" s="190" t="s">
        <v>125</v>
      </c>
      <c r="F119" s="190">
        <v>166</v>
      </c>
      <c r="G119" s="565" t="s">
        <v>45</v>
      </c>
      <c r="H119" s="190">
        <v>300</v>
      </c>
      <c r="I119" s="510">
        <v>75401000000</v>
      </c>
      <c r="J119" s="556" t="s">
        <v>939</v>
      </c>
      <c r="K119" s="566">
        <v>40553.230000000003</v>
      </c>
      <c r="L119" s="8" t="s">
        <v>1017</v>
      </c>
      <c r="M119" s="8" t="s">
        <v>1024</v>
      </c>
      <c r="N119" s="8" t="s">
        <v>56</v>
      </c>
      <c r="O119" s="8" t="s">
        <v>58</v>
      </c>
      <c r="P119" s="258"/>
      <c r="Q119" s="258"/>
      <c r="R119" s="258"/>
      <c r="S119" s="258"/>
      <c r="T119" s="258"/>
      <c r="U119" s="258"/>
      <c r="V119" s="258"/>
      <c r="W119" s="258"/>
      <c r="X119" s="258"/>
      <c r="Y119" s="258"/>
      <c r="Z119" s="258"/>
      <c r="AA119" s="258"/>
      <c r="AB119" s="258"/>
      <c r="AC119" s="258"/>
      <c r="AD119" s="258"/>
      <c r="AE119" s="258"/>
      <c r="AF119" s="258"/>
      <c r="AG119" s="258"/>
      <c r="AH119" s="258"/>
      <c r="AI119" s="258"/>
      <c r="AJ119" s="258"/>
      <c r="AK119" s="258"/>
      <c r="AL119" s="258"/>
      <c r="AM119" s="258"/>
      <c r="AN119" s="258"/>
      <c r="AO119" s="258"/>
      <c r="AP119" s="258"/>
      <c r="AQ119" s="258"/>
      <c r="AR119" s="258"/>
      <c r="AS119" s="258"/>
      <c r="AT119" s="258"/>
      <c r="AU119" s="258"/>
      <c r="AV119" s="258"/>
      <c r="AW119" s="258"/>
      <c r="AX119" s="258"/>
      <c r="AY119" s="258"/>
      <c r="AZ119" s="258"/>
      <c r="BA119" s="258"/>
      <c r="BB119" s="258"/>
      <c r="BC119" s="258"/>
      <c r="BD119" s="258"/>
      <c r="BE119" s="258"/>
      <c r="BF119" s="258"/>
      <c r="BG119" s="258"/>
      <c r="BH119" s="258"/>
      <c r="BI119" s="258"/>
      <c r="BJ119" s="258"/>
      <c r="BK119" s="258"/>
      <c r="BL119" s="258"/>
      <c r="BM119" s="258"/>
      <c r="BN119" s="258"/>
      <c r="BO119" s="258"/>
      <c r="BP119" s="258"/>
      <c r="BQ119" s="258"/>
      <c r="BR119" s="258"/>
      <c r="BS119" s="258"/>
      <c r="BT119" s="258"/>
      <c r="BU119" s="258"/>
      <c r="BV119" s="258"/>
      <c r="BW119" s="258"/>
      <c r="BX119" s="258"/>
      <c r="BY119" s="258"/>
      <c r="BZ119" s="258"/>
      <c r="CA119" s="258"/>
      <c r="CB119" s="258"/>
      <c r="CC119" s="258"/>
      <c r="CD119" s="258"/>
      <c r="CE119" s="258"/>
      <c r="CF119" s="258"/>
      <c r="CG119" s="258"/>
      <c r="CH119" s="258"/>
      <c r="CI119" s="258"/>
      <c r="CJ119" s="258"/>
      <c r="CK119" s="258"/>
      <c r="CL119" s="258"/>
      <c r="CM119" s="258"/>
      <c r="CN119" s="258"/>
      <c r="CO119" s="258"/>
      <c r="CP119" s="258"/>
      <c r="CQ119" s="258"/>
      <c r="CR119" s="258"/>
      <c r="CS119" s="258"/>
      <c r="CT119" s="258"/>
      <c r="CU119" s="258"/>
      <c r="CV119" s="258"/>
      <c r="CW119" s="258"/>
      <c r="CX119" s="258"/>
      <c r="CY119" s="258"/>
      <c r="CZ119" s="258"/>
      <c r="DA119" s="258"/>
      <c r="DB119" s="258"/>
      <c r="DC119" s="258"/>
      <c r="DD119" s="258"/>
      <c r="DE119" s="258"/>
      <c r="DF119" s="258"/>
      <c r="DG119" s="258"/>
      <c r="DH119" s="258"/>
      <c r="DI119" s="258"/>
      <c r="DJ119" s="258"/>
      <c r="DK119" s="258"/>
      <c r="DL119" s="258"/>
      <c r="DM119" s="258"/>
      <c r="DN119" s="258"/>
      <c r="DO119" s="258"/>
      <c r="DP119" s="258"/>
      <c r="DQ119" s="258"/>
      <c r="DR119" s="258"/>
      <c r="DS119" s="258"/>
      <c r="DT119" s="258"/>
      <c r="DU119" s="258"/>
      <c r="DV119" s="258"/>
      <c r="DW119" s="258"/>
      <c r="DX119" s="258"/>
      <c r="DY119" s="258"/>
      <c r="DZ119" s="258"/>
      <c r="EA119" s="258"/>
      <c r="EB119" s="258"/>
      <c r="EC119" s="258"/>
      <c r="ED119" s="258"/>
      <c r="EE119" s="258"/>
      <c r="EF119" s="258"/>
      <c r="EG119" s="258"/>
      <c r="EH119" s="258"/>
      <c r="EI119" s="258"/>
      <c r="EJ119" s="258"/>
      <c r="EK119" s="258"/>
      <c r="EL119" s="258"/>
      <c r="EM119" s="258"/>
      <c r="EN119" s="258"/>
      <c r="EO119" s="258"/>
      <c r="EP119" s="258"/>
      <c r="EQ119" s="258"/>
      <c r="ER119" s="258"/>
      <c r="ES119" s="258"/>
      <c r="ET119" s="258"/>
      <c r="EU119" s="258"/>
      <c r="EV119" s="258"/>
      <c r="EW119" s="258"/>
      <c r="EX119" s="258"/>
      <c r="EY119" s="258"/>
      <c r="EZ119" s="258"/>
      <c r="FA119" s="258"/>
      <c r="FB119" s="258"/>
      <c r="FC119" s="258"/>
      <c r="FD119" s="258"/>
      <c r="FE119" s="258"/>
      <c r="FF119" s="258"/>
      <c r="FG119" s="258"/>
      <c r="FH119" s="258"/>
      <c r="FI119" s="258"/>
      <c r="FJ119" s="258"/>
      <c r="FK119" s="258"/>
      <c r="FL119" s="258"/>
      <c r="FM119" s="258"/>
      <c r="FN119" s="258"/>
      <c r="FO119" s="258"/>
      <c r="FP119" s="258"/>
      <c r="FQ119" s="258"/>
      <c r="FR119" s="258"/>
      <c r="FS119" s="258"/>
      <c r="FT119" s="258"/>
    </row>
    <row r="120" spans="1:176" s="526" customFormat="1" ht="28.5" customHeight="1">
      <c r="A120" s="553">
        <v>95</v>
      </c>
      <c r="B120" s="8" t="s">
        <v>53</v>
      </c>
      <c r="C120" s="8">
        <v>2947000</v>
      </c>
      <c r="D120" s="585" t="s">
        <v>1058</v>
      </c>
      <c r="E120" s="190" t="s">
        <v>125</v>
      </c>
      <c r="F120" s="190">
        <v>796</v>
      </c>
      <c r="G120" s="190" t="s">
        <v>37</v>
      </c>
      <c r="H120" s="190">
        <v>49</v>
      </c>
      <c r="I120" s="510">
        <v>75401000000</v>
      </c>
      <c r="J120" s="556" t="s">
        <v>939</v>
      </c>
      <c r="K120" s="566">
        <v>76189.240000000005</v>
      </c>
      <c r="L120" s="8" t="s">
        <v>1017</v>
      </c>
      <c r="M120" s="8" t="s">
        <v>1059</v>
      </c>
      <c r="N120" s="8" t="s">
        <v>56</v>
      </c>
      <c r="O120" s="8" t="s">
        <v>58</v>
      </c>
      <c r="P120" s="258"/>
      <c r="Q120" s="258"/>
      <c r="R120" s="258"/>
      <c r="S120" s="258"/>
      <c r="T120" s="258"/>
      <c r="U120" s="258"/>
      <c r="V120" s="258"/>
      <c r="W120" s="258"/>
      <c r="X120" s="258"/>
      <c r="Y120" s="258"/>
      <c r="Z120" s="258"/>
      <c r="AA120" s="258"/>
      <c r="AB120" s="258"/>
      <c r="AC120" s="258"/>
      <c r="AD120" s="258"/>
      <c r="AE120" s="258"/>
      <c r="AF120" s="258"/>
      <c r="AG120" s="258"/>
      <c r="AH120" s="258"/>
      <c r="AI120" s="258"/>
      <c r="AJ120" s="258"/>
      <c r="AK120" s="258"/>
      <c r="AL120" s="258"/>
      <c r="AM120" s="258"/>
      <c r="AN120" s="258"/>
      <c r="AO120" s="258"/>
      <c r="AP120" s="258"/>
      <c r="AQ120" s="258"/>
      <c r="AR120" s="258"/>
      <c r="AS120" s="258"/>
      <c r="AT120" s="258"/>
      <c r="AU120" s="258"/>
      <c r="AV120" s="258"/>
      <c r="AW120" s="258"/>
      <c r="AX120" s="258"/>
      <c r="AY120" s="258"/>
      <c r="AZ120" s="258"/>
      <c r="BA120" s="258"/>
      <c r="BB120" s="258"/>
      <c r="BC120" s="258"/>
      <c r="BD120" s="258"/>
      <c r="BE120" s="258"/>
      <c r="BF120" s="258"/>
      <c r="BG120" s="258"/>
      <c r="BH120" s="258"/>
      <c r="BI120" s="258"/>
      <c r="BJ120" s="258"/>
      <c r="BK120" s="258"/>
      <c r="BL120" s="258"/>
      <c r="BM120" s="258"/>
      <c r="BN120" s="258"/>
      <c r="BO120" s="258"/>
      <c r="BP120" s="258"/>
      <c r="BQ120" s="258"/>
      <c r="BR120" s="258"/>
      <c r="BS120" s="258"/>
      <c r="BT120" s="258"/>
      <c r="BU120" s="258"/>
      <c r="BV120" s="258"/>
      <c r="BW120" s="258"/>
      <c r="BX120" s="258"/>
      <c r="BY120" s="258"/>
      <c r="BZ120" s="258"/>
      <c r="CA120" s="258"/>
      <c r="CB120" s="258"/>
      <c r="CC120" s="258"/>
      <c r="CD120" s="258"/>
      <c r="CE120" s="258"/>
      <c r="CF120" s="258"/>
      <c r="CG120" s="258"/>
      <c r="CH120" s="258"/>
      <c r="CI120" s="258"/>
      <c r="CJ120" s="258"/>
      <c r="CK120" s="258"/>
      <c r="CL120" s="258"/>
      <c r="CM120" s="258"/>
      <c r="CN120" s="258"/>
      <c r="CO120" s="258"/>
      <c r="CP120" s="258"/>
      <c r="CQ120" s="258"/>
      <c r="CR120" s="258"/>
      <c r="CS120" s="258"/>
      <c r="CT120" s="258"/>
      <c r="CU120" s="258"/>
      <c r="CV120" s="258"/>
      <c r="CW120" s="258"/>
      <c r="CX120" s="258"/>
      <c r="CY120" s="258"/>
      <c r="CZ120" s="258"/>
      <c r="DA120" s="258"/>
      <c r="DB120" s="258"/>
      <c r="DC120" s="258"/>
      <c r="DD120" s="258"/>
      <c r="DE120" s="258"/>
      <c r="DF120" s="258"/>
      <c r="DG120" s="258"/>
      <c r="DH120" s="258"/>
      <c r="DI120" s="258"/>
      <c r="DJ120" s="258"/>
      <c r="DK120" s="258"/>
      <c r="DL120" s="258"/>
      <c r="DM120" s="258"/>
      <c r="DN120" s="258"/>
      <c r="DO120" s="258"/>
      <c r="DP120" s="258"/>
      <c r="DQ120" s="258"/>
      <c r="DR120" s="258"/>
      <c r="DS120" s="258"/>
      <c r="DT120" s="258"/>
      <c r="DU120" s="258"/>
      <c r="DV120" s="258"/>
      <c r="DW120" s="258"/>
      <c r="DX120" s="258"/>
      <c r="DY120" s="258"/>
      <c r="DZ120" s="258"/>
      <c r="EA120" s="258"/>
      <c r="EB120" s="258"/>
      <c r="EC120" s="258"/>
      <c r="ED120" s="258"/>
      <c r="EE120" s="258"/>
      <c r="EF120" s="258"/>
      <c r="EG120" s="258"/>
      <c r="EH120" s="258"/>
      <c r="EI120" s="258"/>
      <c r="EJ120" s="258"/>
      <c r="EK120" s="258"/>
      <c r="EL120" s="258"/>
      <c r="EM120" s="258"/>
      <c r="EN120" s="258"/>
      <c r="EO120" s="258"/>
      <c r="EP120" s="258"/>
      <c r="EQ120" s="258"/>
      <c r="ER120" s="258"/>
      <c r="ES120" s="258"/>
      <c r="ET120" s="258"/>
      <c r="EU120" s="258"/>
      <c r="EV120" s="258"/>
      <c r="EW120" s="258"/>
      <c r="EX120" s="258"/>
      <c r="EY120" s="258"/>
      <c r="EZ120" s="258"/>
      <c r="FA120" s="258"/>
      <c r="FB120" s="258"/>
      <c r="FC120" s="258"/>
      <c r="FD120" s="258"/>
      <c r="FE120" s="258"/>
      <c r="FF120" s="258"/>
      <c r="FG120" s="258"/>
      <c r="FH120" s="258"/>
      <c r="FI120" s="258"/>
      <c r="FJ120" s="258"/>
      <c r="FK120" s="258"/>
      <c r="FL120" s="258"/>
      <c r="FM120" s="258"/>
      <c r="FN120" s="258"/>
      <c r="FO120" s="258"/>
      <c r="FP120" s="258"/>
      <c r="FQ120" s="258"/>
      <c r="FR120" s="258"/>
      <c r="FS120" s="258"/>
      <c r="FT120" s="258"/>
    </row>
    <row r="121" spans="1:176" s="526" customFormat="1" ht="28.5" customHeight="1">
      <c r="A121" s="553">
        <v>96</v>
      </c>
      <c r="B121" s="8" t="s">
        <v>53</v>
      </c>
      <c r="C121" s="8">
        <v>2947000</v>
      </c>
      <c r="D121" s="585" t="s">
        <v>1060</v>
      </c>
      <c r="E121" s="190" t="s">
        <v>125</v>
      </c>
      <c r="F121" s="190">
        <v>796</v>
      </c>
      <c r="G121" s="190" t="s">
        <v>37</v>
      </c>
      <c r="H121" s="190">
        <v>10</v>
      </c>
      <c r="I121" s="510">
        <v>75401000000</v>
      </c>
      <c r="J121" s="556" t="s">
        <v>939</v>
      </c>
      <c r="K121" s="566">
        <v>16008.45</v>
      </c>
      <c r="L121" s="8" t="s">
        <v>1017</v>
      </c>
      <c r="M121" s="8" t="s">
        <v>1059</v>
      </c>
      <c r="N121" s="8" t="s">
        <v>56</v>
      </c>
      <c r="O121" s="8" t="s">
        <v>58</v>
      </c>
      <c r="P121" s="258"/>
      <c r="Q121" s="258"/>
      <c r="R121" s="258"/>
      <c r="S121" s="258"/>
      <c r="T121" s="258"/>
      <c r="U121" s="258"/>
      <c r="V121" s="258"/>
      <c r="W121" s="258"/>
      <c r="X121" s="258"/>
      <c r="Y121" s="258"/>
      <c r="Z121" s="258"/>
      <c r="AA121" s="258"/>
      <c r="AB121" s="258"/>
      <c r="AC121" s="258"/>
      <c r="AD121" s="258"/>
      <c r="AE121" s="258"/>
      <c r="AF121" s="258"/>
      <c r="AG121" s="258"/>
      <c r="AH121" s="258"/>
      <c r="AI121" s="258"/>
      <c r="AJ121" s="258"/>
      <c r="AK121" s="258"/>
      <c r="AL121" s="258"/>
      <c r="AM121" s="258"/>
      <c r="AN121" s="258"/>
      <c r="AO121" s="258"/>
      <c r="AP121" s="258"/>
      <c r="AQ121" s="258"/>
      <c r="AR121" s="258"/>
      <c r="AS121" s="258"/>
      <c r="AT121" s="258"/>
      <c r="AU121" s="258"/>
      <c r="AV121" s="258"/>
      <c r="AW121" s="258"/>
      <c r="AX121" s="258"/>
      <c r="AY121" s="258"/>
      <c r="AZ121" s="258"/>
      <c r="BA121" s="258"/>
      <c r="BB121" s="258"/>
      <c r="BC121" s="258"/>
      <c r="BD121" s="258"/>
      <c r="BE121" s="258"/>
      <c r="BF121" s="258"/>
      <c r="BG121" s="258"/>
      <c r="BH121" s="258"/>
      <c r="BI121" s="258"/>
      <c r="BJ121" s="258"/>
      <c r="BK121" s="258"/>
      <c r="BL121" s="258"/>
      <c r="BM121" s="258"/>
      <c r="BN121" s="258"/>
      <c r="BO121" s="258"/>
      <c r="BP121" s="258"/>
      <c r="BQ121" s="258"/>
      <c r="BR121" s="258"/>
      <c r="BS121" s="258"/>
      <c r="BT121" s="258"/>
      <c r="BU121" s="258"/>
      <c r="BV121" s="258"/>
      <c r="BW121" s="258"/>
      <c r="BX121" s="258"/>
      <c r="BY121" s="258"/>
      <c r="BZ121" s="258"/>
      <c r="CA121" s="258"/>
      <c r="CB121" s="258"/>
      <c r="CC121" s="258"/>
      <c r="CD121" s="258"/>
      <c r="CE121" s="258"/>
      <c r="CF121" s="258"/>
      <c r="CG121" s="258"/>
      <c r="CH121" s="258"/>
      <c r="CI121" s="258"/>
      <c r="CJ121" s="258"/>
      <c r="CK121" s="258"/>
      <c r="CL121" s="258"/>
      <c r="CM121" s="258"/>
      <c r="CN121" s="258"/>
      <c r="CO121" s="258"/>
      <c r="CP121" s="258"/>
      <c r="CQ121" s="258"/>
      <c r="CR121" s="258"/>
      <c r="CS121" s="258"/>
      <c r="CT121" s="258"/>
      <c r="CU121" s="258"/>
      <c r="CV121" s="258"/>
      <c r="CW121" s="258"/>
      <c r="CX121" s="258"/>
      <c r="CY121" s="258"/>
      <c r="CZ121" s="258"/>
      <c r="DA121" s="258"/>
      <c r="DB121" s="258"/>
      <c r="DC121" s="258"/>
      <c r="DD121" s="258"/>
      <c r="DE121" s="258"/>
      <c r="DF121" s="258"/>
      <c r="DG121" s="258"/>
      <c r="DH121" s="258"/>
      <c r="DI121" s="258"/>
      <c r="DJ121" s="258"/>
      <c r="DK121" s="258"/>
      <c r="DL121" s="258"/>
      <c r="DM121" s="258"/>
      <c r="DN121" s="258"/>
      <c r="DO121" s="258"/>
      <c r="DP121" s="258"/>
      <c r="DQ121" s="258"/>
      <c r="DR121" s="258"/>
      <c r="DS121" s="258"/>
      <c r="DT121" s="258"/>
      <c r="DU121" s="258"/>
      <c r="DV121" s="258"/>
      <c r="DW121" s="258"/>
      <c r="DX121" s="258"/>
      <c r="DY121" s="258"/>
      <c r="DZ121" s="258"/>
      <c r="EA121" s="258"/>
      <c r="EB121" s="258"/>
      <c r="EC121" s="258"/>
      <c r="ED121" s="258"/>
      <c r="EE121" s="258"/>
      <c r="EF121" s="258"/>
      <c r="EG121" s="258"/>
      <c r="EH121" s="258"/>
      <c r="EI121" s="258"/>
      <c r="EJ121" s="258"/>
      <c r="EK121" s="258"/>
      <c r="EL121" s="258"/>
      <c r="EM121" s="258"/>
      <c r="EN121" s="258"/>
      <c r="EO121" s="258"/>
      <c r="EP121" s="258"/>
      <c r="EQ121" s="258"/>
      <c r="ER121" s="258"/>
      <c r="ES121" s="258"/>
      <c r="ET121" s="258"/>
      <c r="EU121" s="258"/>
      <c r="EV121" s="258"/>
      <c r="EW121" s="258"/>
      <c r="EX121" s="258"/>
      <c r="EY121" s="258"/>
      <c r="EZ121" s="258"/>
      <c r="FA121" s="258"/>
      <c r="FB121" s="258"/>
      <c r="FC121" s="258"/>
      <c r="FD121" s="258"/>
      <c r="FE121" s="258"/>
      <c r="FF121" s="258"/>
      <c r="FG121" s="258"/>
      <c r="FH121" s="258"/>
      <c r="FI121" s="258"/>
      <c r="FJ121" s="258"/>
      <c r="FK121" s="258"/>
      <c r="FL121" s="258"/>
      <c r="FM121" s="258"/>
      <c r="FN121" s="258"/>
      <c r="FO121" s="258"/>
      <c r="FP121" s="258"/>
      <c r="FQ121" s="258"/>
      <c r="FR121" s="258"/>
      <c r="FS121" s="258"/>
      <c r="FT121" s="258"/>
    </row>
    <row r="122" spans="1:176" s="526" customFormat="1" ht="28.5" customHeight="1">
      <c r="A122" s="553">
        <v>97</v>
      </c>
      <c r="B122" s="8" t="s">
        <v>53</v>
      </c>
      <c r="C122" s="8">
        <v>2895000</v>
      </c>
      <c r="D122" s="253" t="s">
        <v>1061</v>
      </c>
      <c r="E122" s="190" t="s">
        <v>125</v>
      </c>
      <c r="F122" s="8" t="s">
        <v>1062</v>
      </c>
      <c r="G122" s="565" t="s">
        <v>1063</v>
      </c>
      <c r="H122" s="8" t="s">
        <v>1064</v>
      </c>
      <c r="I122" s="510">
        <v>75401000000</v>
      </c>
      <c r="J122" s="556" t="s">
        <v>939</v>
      </c>
      <c r="K122" s="566">
        <v>30304.78</v>
      </c>
      <c r="L122" s="8" t="s">
        <v>1017</v>
      </c>
      <c r="M122" s="8" t="s">
        <v>1024</v>
      </c>
      <c r="N122" s="8" t="s">
        <v>56</v>
      </c>
      <c r="O122" s="8" t="s">
        <v>58</v>
      </c>
      <c r="P122" s="258"/>
      <c r="Q122" s="258"/>
      <c r="R122" s="258"/>
      <c r="S122" s="258"/>
      <c r="T122" s="258"/>
      <c r="U122" s="258"/>
      <c r="V122" s="258"/>
      <c r="W122" s="258"/>
      <c r="X122" s="258"/>
      <c r="Y122" s="258"/>
      <c r="Z122" s="258"/>
      <c r="AA122" s="258"/>
      <c r="AB122" s="258"/>
      <c r="AC122" s="258"/>
      <c r="AD122" s="258"/>
      <c r="AE122" s="258"/>
      <c r="AF122" s="258"/>
      <c r="AG122" s="258"/>
      <c r="AH122" s="258"/>
      <c r="AI122" s="258"/>
      <c r="AJ122" s="258"/>
      <c r="AK122" s="258"/>
      <c r="AL122" s="258"/>
      <c r="AM122" s="258"/>
      <c r="AN122" s="258"/>
      <c r="AO122" s="258"/>
      <c r="AP122" s="258"/>
      <c r="AQ122" s="258"/>
      <c r="AR122" s="258"/>
      <c r="AS122" s="258"/>
      <c r="AT122" s="258"/>
      <c r="AU122" s="258"/>
      <c r="AV122" s="258"/>
      <c r="AW122" s="258"/>
      <c r="AX122" s="258"/>
      <c r="AY122" s="258"/>
      <c r="AZ122" s="258"/>
      <c r="BA122" s="258"/>
      <c r="BB122" s="258"/>
      <c r="BC122" s="258"/>
      <c r="BD122" s="258"/>
      <c r="BE122" s="258"/>
      <c r="BF122" s="258"/>
      <c r="BG122" s="258"/>
      <c r="BH122" s="258"/>
      <c r="BI122" s="258"/>
      <c r="BJ122" s="258"/>
      <c r="BK122" s="258"/>
      <c r="BL122" s="258"/>
      <c r="BM122" s="258"/>
      <c r="BN122" s="258"/>
      <c r="BO122" s="258"/>
      <c r="BP122" s="258"/>
      <c r="BQ122" s="258"/>
      <c r="BR122" s="258"/>
      <c r="BS122" s="258"/>
      <c r="BT122" s="258"/>
      <c r="BU122" s="258"/>
      <c r="BV122" s="258"/>
      <c r="BW122" s="258"/>
      <c r="BX122" s="258"/>
      <c r="BY122" s="258"/>
      <c r="BZ122" s="258"/>
      <c r="CA122" s="258"/>
      <c r="CB122" s="258"/>
      <c r="CC122" s="258"/>
      <c r="CD122" s="258"/>
      <c r="CE122" s="258"/>
      <c r="CF122" s="258"/>
      <c r="CG122" s="258"/>
      <c r="CH122" s="258"/>
      <c r="CI122" s="258"/>
      <c r="CJ122" s="258"/>
      <c r="CK122" s="258"/>
      <c r="CL122" s="258"/>
      <c r="CM122" s="258"/>
      <c r="CN122" s="258"/>
      <c r="CO122" s="258"/>
      <c r="CP122" s="258"/>
      <c r="CQ122" s="258"/>
      <c r="CR122" s="258"/>
      <c r="CS122" s="258"/>
      <c r="CT122" s="258"/>
      <c r="CU122" s="258"/>
      <c r="CV122" s="258"/>
      <c r="CW122" s="258"/>
      <c r="CX122" s="258"/>
      <c r="CY122" s="258"/>
      <c r="CZ122" s="258"/>
      <c r="DA122" s="258"/>
      <c r="DB122" s="258"/>
      <c r="DC122" s="258"/>
      <c r="DD122" s="258"/>
      <c r="DE122" s="258"/>
      <c r="DF122" s="258"/>
      <c r="DG122" s="258"/>
      <c r="DH122" s="258"/>
      <c r="DI122" s="258"/>
      <c r="DJ122" s="258"/>
      <c r="DK122" s="258"/>
      <c r="DL122" s="258"/>
      <c r="DM122" s="258"/>
      <c r="DN122" s="258"/>
      <c r="DO122" s="258"/>
      <c r="DP122" s="258"/>
      <c r="DQ122" s="258"/>
      <c r="DR122" s="258"/>
      <c r="DS122" s="258"/>
      <c r="DT122" s="258"/>
      <c r="DU122" s="258"/>
      <c r="DV122" s="258"/>
      <c r="DW122" s="258"/>
      <c r="DX122" s="258"/>
      <c r="DY122" s="258"/>
      <c r="DZ122" s="258"/>
      <c r="EA122" s="258"/>
      <c r="EB122" s="258"/>
      <c r="EC122" s="258"/>
      <c r="ED122" s="258"/>
      <c r="EE122" s="258"/>
      <c r="EF122" s="258"/>
      <c r="EG122" s="258"/>
      <c r="EH122" s="258"/>
      <c r="EI122" s="258"/>
      <c r="EJ122" s="258"/>
      <c r="EK122" s="258"/>
      <c r="EL122" s="258"/>
      <c r="EM122" s="258"/>
      <c r="EN122" s="258"/>
      <c r="EO122" s="258"/>
      <c r="EP122" s="258"/>
      <c r="EQ122" s="258"/>
      <c r="ER122" s="258"/>
      <c r="ES122" s="258"/>
      <c r="ET122" s="258"/>
      <c r="EU122" s="258"/>
      <c r="EV122" s="258"/>
      <c r="EW122" s="258"/>
      <c r="EX122" s="258"/>
      <c r="EY122" s="258"/>
      <c r="EZ122" s="258"/>
      <c r="FA122" s="258"/>
      <c r="FB122" s="258"/>
      <c r="FC122" s="258"/>
      <c r="FD122" s="258"/>
      <c r="FE122" s="258"/>
      <c r="FF122" s="258"/>
      <c r="FG122" s="258"/>
      <c r="FH122" s="258"/>
      <c r="FI122" s="258"/>
      <c r="FJ122" s="258"/>
      <c r="FK122" s="258"/>
      <c r="FL122" s="258"/>
      <c r="FM122" s="258"/>
      <c r="FN122" s="258"/>
      <c r="FO122" s="258"/>
      <c r="FP122" s="258"/>
      <c r="FQ122" s="258"/>
      <c r="FR122" s="258"/>
      <c r="FS122" s="258"/>
      <c r="FT122" s="258"/>
    </row>
    <row r="123" spans="1:176" s="526" customFormat="1" ht="18" customHeight="1">
      <c r="A123" s="553">
        <v>98</v>
      </c>
      <c r="B123" s="8" t="s">
        <v>53</v>
      </c>
      <c r="C123" s="8">
        <v>2714000</v>
      </c>
      <c r="D123" s="253" t="s">
        <v>1065</v>
      </c>
      <c r="E123" s="190" t="s">
        <v>125</v>
      </c>
      <c r="F123" s="190">
        <v>796</v>
      </c>
      <c r="G123" s="190" t="s">
        <v>37</v>
      </c>
      <c r="H123" s="190">
        <v>4</v>
      </c>
      <c r="I123" s="510">
        <v>75401000000</v>
      </c>
      <c r="J123" s="556" t="s">
        <v>939</v>
      </c>
      <c r="K123" s="566">
        <v>2711.88</v>
      </c>
      <c r="L123" s="8" t="s">
        <v>1017</v>
      </c>
      <c r="M123" s="8" t="s">
        <v>1024</v>
      </c>
      <c r="N123" s="8" t="s">
        <v>56</v>
      </c>
      <c r="O123" s="8" t="s">
        <v>58</v>
      </c>
      <c r="P123" s="258"/>
      <c r="Q123" s="258"/>
      <c r="R123" s="258"/>
      <c r="S123" s="258"/>
      <c r="T123" s="258"/>
      <c r="U123" s="258"/>
      <c r="V123" s="258"/>
      <c r="W123" s="258"/>
      <c r="X123" s="258"/>
      <c r="Y123" s="258"/>
      <c r="Z123" s="258"/>
      <c r="AA123" s="258"/>
      <c r="AB123" s="258"/>
      <c r="AC123" s="258"/>
      <c r="AD123" s="258"/>
      <c r="AE123" s="258"/>
      <c r="AF123" s="258"/>
      <c r="AG123" s="258"/>
      <c r="AH123" s="258"/>
      <c r="AI123" s="258"/>
      <c r="AJ123" s="258"/>
      <c r="AK123" s="258"/>
      <c r="AL123" s="258"/>
      <c r="AM123" s="258"/>
      <c r="AN123" s="258"/>
      <c r="AO123" s="258"/>
      <c r="AP123" s="258"/>
      <c r="AQ123" s="258"/>
      <c r="AR123" s="258"/>
      <c r="AS123" s="258"/>
      <c r="AT123" s="258"/>
      <c r="AU123" s="258"/>
      <c r="AV123" s="258"/>
      <c r="AW123" s="258"/>
      <c r="AX123" s="258"/>
      <c r="AY123" s="258"/>
      <c r="AZ123" s="258"/>
      <c r="BA123" s="258"/>
      <c r="BB123" s="258"/>
      <c r="BC123" s="258"/>
      <c r="BD123" s="258"/>
      <c r="BE123" s="258"/>
      <c r="BF123" s="258"/>
      <c r="BG123" s="258"/>
      <c r="BH123" s="258"/>
      <c r="BI123" s="258"/>
      <c r="BJ123" s="258"/>
      <c r="BK123" s="258"/>
      <c r="BL123" s="258"/>
      <c r="BM123" s="258"/>
      <c r="BN123" s="258"/>
      <c r="BO123" s="258"/>
      <c r="BP123" s="258"/>
      <c r="BQ123" s="258"/>
      <c r="BR123" s="258"/>
      <c r="BS123" s="258"/>
      <c r="BT123" s="258"/>
      <c r="BU123" s="258"/>
      <c r="BV123" s="258"/>
      <c r="BW123" s="258"/>
      <c r="BX123" s="258"/>
      <c r="BY123" s="258"/>
      <c r="BZ123" s="258"/>
      <c r="CA123" s="258"/>
      <c r="CB123" s="258"/>
      <c r="CC123" s="258"/>
      <c r="CD123" s="258"/>
      <c r="CE123" s="258"/>
      <c r="CF123" s="258"/>
      <c r="CG123" s="258"/>
      <c r="CH123" s="258"/>
      <c r="CI123" s="258"/>
      <c r="CJ123" s="258"/>
      <c r="CK123" s="258"/>
      <c r="CL123" s="258"/>
      <c r="CM123" s="258"/>
      <c r="CN123" s="258"/>
      <c r="CO123" s="258"/>
      <c r="CP123" s="258"/>
      <c r="CQ123" s="258"/>
      <c r="CR123" s="258"/>
      <c r="CS123" s="258"/>
      <c r="CT123" s="258"/>
      <c r="CU123" s="258"/>
      <c r="CV123" s="258"/>
      <c r="CW123" s="258"/>
      <c r="CX123" s="258"/>
      <c r="CY123" s="258"/>
      <c r="CZ123" s="258"/>
      <c r="DA123" s="258"/>
      <c r="DB123" s="258"/>
      <c r="DC123" s="258"/>
      <c r="DD123" s="258"/>
      <c r="DE123" s="258"/>
      <c r="DF123" s="258"/>
      <c r="DG123" s="258"/>
      <c r="DH123" s="258"/>
      <c r="DI123" s="258"/>
      <c r="DJ123" s="258"/>
      <c r="DK123" s="258"/>
      <c r="DL123" s="258"/>
      <c r="DM123" s="258"/>
      <c r="DN123" s="258"/>
      <c r="DO123" s="258"/>
      <c r="DP123" s="258"/>
      <c r="DQ123" s="258"/>
      <c r="DR123" s="258"/>
      <c r="DS123" s="258"/>
      <c r="DT123" s="258"/>
      <c r="DU123" s="258"/>
      <c r="DV123" s="258"/>
      <c r="DW123" s="258"/>
      <c r="DX123" s="258"/>
      <c r="DY123" s="258"/>
      <c r="DZ123" s="258"/>
      <c r="EA123" s="258"/>
      <c r="EB123" s="258"/>
      <c r="EC123" s="258"/>
      <c r="ED123" s="258"/>
      <c r="EE123" s="258"/>
      <c r="EF123" s="258"/>
      <c r="EG123" s="258"/>
      <c r="EH123" s="258"/>
      <c r="EI123" s="258"/>
      <c r="EJ123" s="258"/>
      <c r="EK123" s="258"/>
      <c r="EL123" s="258"/>
      <c r="EM123" s="258"/>
      <c r="EN123" s="258"/>
      <c r="EO123" s="258"/>
      <c r="EP123" s="258"/>
      <c r="EQ123" s="258"/>
      <c r="ER123" s="258"/>
      <c r="ES123" s="258"/>
      <c r="ET123" s="258"/>
      <c r="EU123" s="258"/>
      <c r="EV123" s="258"/>
      <c r="EW123" s="258"/>
      <c r="EX123" s="258"/>
      <c r="EY123" s="258"/>
      <c r="EZ123" s="258"/>
      <c r="FA123" s="258"/>
      <c r="FB123" s="258"/>
      <c r="FC123" s="258"/>
      <c r="FD123" s="258"/>
      <c r="FE123" s="258"/>
      <c r="FF123" s="258"/>
      <c r="FG123" s="258"/>
      <c r="FH123" s="258"/>
      <c r="FI123" s="258"/>
      <c r="FJ123" s="258"/>
      <c r="FK123" s="258"/>
      <c r="FL123" s="258"/>
      <c r="FM123" s="258"/>
      <c r="FN123" s="258"/>
      <c r="FO123" s="258"/>
      <c r="FP123" s="258"/>
      <c r="FQ123" s="258"/>
      <c r="FR123" s="258"/>
      <c r="FS123" s="258"/>
      <c r="FT123" s="258"/>
    </row>
    <row r="124" spans="1:176" s="526" customFormat="1" ht="18" customHeight="1">
      <c r="A124" s="553">
        <v>99</v>
      </c>
      <c r="B124" s="8" t="s">
        <v>53</v>
      </c>
      <c r="C124" s="8">
        <v>2714030</v>
      </c>
      <c r="D124" s="253" t="s">
        <v>1066</v>
      </c>
      <c r="E124" s="190" t="s">
        <v>125</v>
      </c>
      <c r="F124" s="190">
        <v>166</v>
      </c>
      <c r="G124" s="190" t="s">
        <v>45</v>
      </c>
      <c r="H124" s="190">
        <v>30</v>
      </c>
      <c r="I124" s="510">
        <v>75401000000</v>
      </c>
      <c r="J124" s="556" t="s">
        <v>939</v>
      </c>
      <c r="K124" s="566">
        <v>1118.7</v>
      </c>
      <c r="L124" s="503" t="s">
        <v>1005</v>
      </c>
      <c r="M124" s="503" t="s">
        <v>1005</v>
      </c>
      <c r="N124" s="8" t="s">
        <v>56</v>
      </c>
      <c r="O124" s="8" t="s">
        <v>58</v>
      </c>
      <c r="P124" s="258"/>
      <c r="Q124" s="258"/>
      <c r="R124" s="258"/>
      <c r="S124" s="258"/>
      <c r="T124" s="258"/>
      <c r="U124" s="258"/>
      <c r="V124" s="258"/>
      <c r="W124" s="258"/>
      <c r="X124" s="258"/>
      <c r="Y124" s="258"/>
      <c r="Z124" s="258"/>
      <c r="AA124" s="258"/>
      <c r="AB124" s="258"/>
      <c r="AC124" s="258"/>
      <c r="AD124" s="258"/>
      <c r="AE124" s="258"/>
      <c r="AF124" s="258"/>
      <c r="AG124" s="258"/>
      <c r="AH124" s="258"/>
      <c r="AI124" s="258"/>
      <c r="AJ124" s="258"/>
      <c r="AK124" s="258"/>
      <c r="AL124" s="258"/>
      <c r="AM124" s="258"/>
      <c r="AN124" s="258"/>
      <c r="AO124" s="258"/>
      <c r="AP124" s="258"/>
      <c r="AQ124" s="258"/>
      <c r="AR124" s="258"/>
      <c r="AS124" s="258"/>
      <c r="AT124" s="258"/>
      <c r="AU124" s="258"/>
      <c r="AV124" s="258"/>
      <c r="AW124" s="258"/>
      <c r="AX124" s="258"/>
      <c r="AY124" s="258"/>
      <c r="AZ124" s="258"/>
      <c r="BA124" s="258"/>
      <c r="BB124" s="258"/>
      <c r="BC124" s="258"/>
      <c r="BD124" s="258"/>
      <c r="BE124" s="258"/>
      <c r="BF124" s="258"/>
      <c r="BG124" s="258"/>
      <c r="BH124" s="258"/>
      <c r="BI124" s="258"/>
      <c r="BJ124" s="258"/>
      <c r="BK124" s="258"/>
      <c r="BL124" s="258"/>
      <c r="BM124" s="258"/>
      <c r="BN124" s="258"/>
      <c r="BO124" s="258"/>
      <c r="BP124" s="258"/>
      <c r="BQ124" s="258"/>
      <c r="BR124" s="258"/>
      <c r="BS124" s="258"/>
      <c r="BT124" s="258"/>
      <c r="BU124" s="258"/>
      <c r="BV124" s="258"/>
      <c r="BW124" s="258"/>
      <c r="BX124" s="258"/>
      <c r="BY124" s="258"/>
      <c r="BZ124" s="258"/>
      <c r="CA124" s="258"/>
      <c r="CB124" s="258"/>
      <c r="CC124" s="258"/>
      <c r="CD124" s="258"/>
      <c r="CE124" s="258"/>
      <c r="CF124" s="258"/>
      <c r="CG124" s="258"/>
      <c r="CH124" s="258"/>
      <c r="CI124" s="258"/>
      <c r="CJ124" s="258"/>
      <c r="CK124" s="258"/>
      <c r="CL124" s="258"/>
      <c r="CM124" s="258"/>
      <c r="CN124" s="258"/>
      <c r="CO124" s="258"/>
      <c r="CP124" s="258"/>
      <c r="CQ124" s="258"/>
      <c r="CR124" s="258"/>
      <c r="CS124" s="258"/>
      <c r="CT124" s="258"/>
      <c r="CU124" s="258"/>
      <c r="CV124" s="258"/>
      <c r="CW124" s="258"/>
      <c r="CX124" s="258"/>
      <c r="CY124" s="258"/>
      <c r="CZ124" s="258"/>
      <c r="DA124" s="258"/>
      <c r="DB124" s="258"/>
      <c r="DC124" s="258"/>
      <c r="DD124" s="258"/>
      <c r="DE124" s="258"/>
      <c r="DF124" s="258"/>
      <c r="DG124" s="258"/>
      <c r="DH124" s="258"/>
      <c r="DI124" s="258"/>
      <c r="DJ124" s="258"/>
      <c r="DK124" s="258"/>
      <c r="DL124" s="258"/>
      <c r="DM124" s="258"/>
      <c r="DN124" s="258"/>
      <c r="DO124" s="258"/>
      <c r="DP124" s="258"/>
      <c r="DQ124" s="258"/>
      <c r="DR124" s="258"/>
      <c r="DS124" s="258"/>
      <c r="DT124" s="258"/>
      <c r="DU124" s="258"/>
      <c r="DV124" s="258"/>
      <c r="DW124" s="258"/>
      <c r="DX124" s="258"/>
      <c r="DY124" s="258"/>
      <c r="DZ124" s="258"/>
      <c r="EA124" s="258"/>
      <c r="EB124" s="258"/>
      <c r="EC124" s="258"/>
      <c r="ED124" s="258"/>
      <c r="EE124" s="258"/>
      <c r="EF124" s="258"/>
      <c r="EG124" s="258"/>
      <c r="EH124" s="258"/>
      <c r="EI124" s="258"/>
      <c r="EJ124" s="258"/>
      <c r="EK124" s="258"/>
      <c r="EL124" s="258"/>
      <c r="EM124" s="258"/>
      <c r="EN124" s="258"/>
      <c r="EO124" s="258"/>
      <c r="EP124" s="258"/>
      <c r="EQ124" s="258"/>
      <c r="ER124" s="258"/>
      <c r="ES124" s="258"/>
      <c r="ET124" s="258"/>
      <c r="EU124" s="258"/>
      <c r="EV124" s="258"/>
      <c r="EW124" s="258"/>
      <c r="EX124" s="258"/>
      <c r="EY124" s="258"/>
      <c r="EZ124" s="258"/>
      <c r="FA124" s="258"/>
      <c r="FB124" s="258"/>
      <c r="FC124" s="258"/>
      <c r="FD124" s="258"/>
      <c r="FE124" s="258"/>
      <c r="FF124" s="258"/>
      <c r="FG124" s="258"/>
      <c r="FH124" s="258"/>
      <c r="FI124" s="258"/>
      <c r="FJ124" s="258"/>
      <c r="FK124" s="258"/>
      <c r="FL124" s="258"/>
      <c r="FM124" s="258"/>
      <c r="FN124" s="258"/>
      <c r="FO124" s="258"/>
      <c r="FP124" s="258"/>
      <c r="FQ124" s="258"/>
      <c r="FR124" s="258"/>
      <c r="FS124" s="258"/>
      <c r="FT124" s="258"/>
    </row>
    <row r="125" spans="1:176" s="526" customFormat="1" ht="16.5" customHeight="1">
      <c r="A125" s="553">
        <v>100</v>
      </c>
      <c r="B125" s="8" t="s">
        <v>53</v>
      </c>
      <c r="C125" s="8">
        <v>2710000</v>
      </c>
      <c r="D125" s="59" t="s">
        <v>1067</v>
      </c>
      <c r="E125" s="190" t="s">
        <v>125</v>
      </c>
      <c r="F125" s="565">
        <v>163</v>
      </c>
      <c r="G125" s="565" t="s">
        <v>1048</v>
      </c>
      <c r="H125" s="565">
        <v>1.3</v>
      </c>
      <c r="I125" s="510">
        <v>75401000000</v>
      </c>
      <c r="J125" s="556" t="s">
        <v>939</v>
      </c>
      <c r="K125" s="584">
        <v>42609.32</v>
      </c>
      <c r="L125" s="8" t="s">
        <v>1017</v>
      </c>
      <c r="M125" s="8" t="s">
        <v>1024</v>
      </c>
      <c r="N125" s="8" t="s">
        <v>56</v>
      </c>
      <c r="O125" s="8" t="s">
        <v>58</v>
      </c>
      <c r="P125" s="258"/>
      <c r="Q125" s="258"/>
      <c r="R125" s="258"/>
      <c r="S125" s="258"/>
      <c r="T125" s="258"/>
      <c r="U125" s="258"/>
      <c r="V125" s="258"/>
      <c r="W125" s="258"/>
      <c r="X125" s="258"/>
      <c r="Y125" s="258"/>
      <c r="Z125" s="258"/>
      <c r="AA125" s="258"/>
      <c r="AB125" s="258"/>
      <c r="AC125" s="258"/>
      <c r="AD125" s="258"/>
      <c r="AE125" s="258"/>
      <c r="AF125" s="258"/>
      <c r="AG125" s="258"/>
      <c r="AH125" s="258"/>
      <c r="AI125" s="258"/>
      <c r="AJ125" s="258"/>
      <c r="AK125" s="258"/>
      <c r="AL125" s="258"/>
      <c r="AM125" s="258"/>
      <c r="AN125" s="258"/>
      <c r="AO125" s="258"/>
      <c r="AP125" s="258"/>
      <c r="AQ125" s="258"/>
      <c r="AR125" s="258"/>
      <c r="AS125" s="258"/>
      <c r="AT125" s="258"/>
      <c r="AU125" s="258"/>
      <c r="AV125" s="258"/>
      <c r="AW125" s="258"/>
      <c r="AX125" s="258"/>
      <c r="AY125" s="258"/>
      <c r="AZ125" s="258"/>
      <c r="BA125" s="258"/>
      <c r="BB125" s="258"/>
      <c r="BC125" s="258"/>
      <c r="BD125" s="258"/>
      <c r="BE125" s="258"/>
      <c r="BF125" s="258"/>
      <c r="BG125" s="258"/>
      <c r="BH125" s="258"/>
      <c r="BI125" s="258"/>
      <c r="BJ125" s="258"/>
      <c r="BK125" s="258"/>
      <c r="BL125" s="258"/>
      <c r="BM125" s="258"/>
      <c r="BN125" s="258"/>
      <c r="BO125" s="258"/>
      <c r="BP125" s="258"/>
      <c r="BQ125" s="258"/>
      <c r="BR125" s="258"/>
      <c r="BS125" s="258"/>
      <c r="BT125" s="258"/>
      <c r="BU125" s="258"/>
      <c r="BV125" s="258"/>
      <c r="BW125" s="258"/>
      <c r="BX125" s="258"/>
      <c r="BY125" s="258"/>
      <c r="BZ125" s="258"/>
      <c r="CA125" s="258"/>
      <c r="CB125" s="258"/>
      <c r="CC125" s="258"/>
      <c r="CD125" s="258"/>
      <c r="CE125" s="258"/>
      <c r="CF125" s="258"/>
      <c r="CG125" s="258"/>
      <c r="CH125" s="258"/>
      <c r="CI125" s="258"/>
      <c r="CJ125" s="258"/>
      <c r="CK125" s="258"/>
      <c r="CL125" s="258"/>
      <c r="CM125" s="258"/>
      <c r="CN125" s="258"/>
      <c r="CO125" s="258"/>
      <c r="CP125" s="258"/>
      <c r="CQ125" s="258"/>
      <c r="CR125" s="258"/>
      <c r="CS125" s="258"/>
      <c r="CT125" s="258"/>
      <c r="CU125" s="258"/>
      <c r="CV125" s="258"/>
      <c r="CW125" s="258"/>
      <c r="CX125" s="258"/>
      <c r="CY125" s="258"/>
      <c r="CZ125" s="258"/>
      <c r="DA125" s="258"/>
      <c r="DB125" s="258"/>
      <c r="DC125" s="258"/>
      <c r="DD125" s="258"/>
      <c r="DE125" s="258"/>
      <c r="DF125" s="258"/>
      <c r="DG125" s="258"/>
      <c r="DH125" s="258"/>
      <c r="DI125" s="258"/>
      <c r="DJ125" s="258"/>
      <c r="DK125" s="258"/>
      <c r="DL125" s="258"/>
      <c r="DM125" s="258"/>
      <c r="DN125" s="258"/>
      <c r="DO125" s="258"/>
      <c r="DP125" s="258"/>
      <c r="DQ125" s="258"/>
      <c r="DR125" s="258"/>
      <c r="DS125" s="258"/>
      <c r="DT125" s="258"/>
      <c r="DU125" s="258"/>
      <c r="DV125" s="258"/>
      <c r="DW125" s="258"/>
      <c r="DX125" s="258"/>
      <c r="DY125" s="258"/>
      <c r="DZ125" s="258"/>
      <c r="EA125" s="258"/>
      <c r="EB125" s="258"/>
      <c r="EC125" s="258"/>
      <c r="ED125" s="258"/>
      <c r="EE125" s="258"/>
      <c r="EF125" s="258"/>
      <c r="EG125" s="258"/>
      <c r="EH125" s="258"/>
      <c r="EI125" s="258"/>
      <c r="EJ125" s="258"/>
      <c r="EK125" s="258"/>
      <c r="EL125" s="258"/>
      <c r="EM125" s="258"/>
      <c r="EN125" s="258"/>
      <c r="EO125" s="258"/>
      <c r="EP125" s="258"/>
      <c r="EQ125" s="258"/>
      <c r="ER125" s="258"/>
      <c r="ES125" s="258"/>
      <c r="ET125" s="258"/>
      <c r="EU125" s="258"/>
      <c r="EV125" s="258"/>
      <c r="EW125" s="258"/>
      <c r="EX125" s="258"/>
      <c r="EY125" s="258"/>
      <c r="EZ125" s="258"/>
      <c r="FA125" s="258"/>
      <c r="FB125" s="258"/>
      <c r="FC125" s="258"/>
      <c r="FD125" s="258"/>
      <c r="FE125" s="258"/>
      <c r="FF125" s="258"/>
      <c r="FG125" s="258"/>
      <c r="FH125" s="258"/>
      <c r="FI125" s="258"/>
      <c r="FJ125" s="258"/>
      <c r="FK125" s="258"/>
      <c r="FL125" s="258"/>
      <c r="FM125" s="258"/>
      <c r="FN125" s="258"/>
      <c r="FO125" s="258"/>
      <c r="FP125" s="258"/>
      <c r="FQ125" s="258"/>
      <c r="FR125" s="258"/>
      <c r="FS125" s="258"/>
      <c r="FT125" s="258"/>
    </row>
    <row r="126" spans="1:176" s="526" customFormat="1" ht="24" customHeight="1">
      <c r="A126" s="553">
        <v>101</v>
      </c>
      <c r="B126" s="8" t="s">
        <v>53</v>
      </c>
      <c r="C126" s="8">
        <v>2411130</v>
      </c>
      <c r="D126" s="253" t="s">
        <v>988</v>
      </c>
      <c r="E126" s="190" t="s">
        <v>125</v>
      </c>
      <c r="F126" s="190">
        <v>113</v>
      </c>
      <c r="G126" s="190" t="s">
        <v>938</v>
      </c>
      <c r="H126" s="190">
        <v>215.2</v>
      </c>
      <c r="I126" s="510">
        <v>75401000000</v>
      </c>
      <c r="J126" s="556" t="s">
        <v>939</v>
      </c>
      <c r="K126" s="578">
        <v>5745.04</v>
      </c>
      <c r="L126" s="8" t="s">
        <v>1005</v>
      </c>
      <c r="M126" s="8" t="s">
        <v>1010</v>
      </c>
      <c r="N126" s="8" t="s">
        <v>56</v>
      </c>
      <c r="O126" s="8" t="s">
        <v>58</v>
      </c>
      <c r="P126" s="258"/>
      <c r="Q126" s="258"/>
      <c r="R126" s="258"/>
      <c r="S126" s="258"/>
      <c r="T126" s="258"/>
      <c r="U126" s="258"/>
      <c r="V126" s="258"/>
      <c r="W126" s="258"/>
      <c r="X126" s="258"/>
      <c r="Y126" s="258"/>
      <c r="Z126" s="258"/>
      <c r="AA126" s="258"/>
      <c r="AB126" s="258"/>
      <c r="AC126" s="258"/>
      <c r="AD126" s="258"/>
      <c r="AE126" s="258"/>
      <c r="AF126" s="258"/>
      <c r="AG126" s="258"/>
      <c r="AH126" s="258"/>
      <c r="AI126" s="258"/>
      <c r="AJ126" s="258"/>
      <c r="AK126" s="258"/>
      <c r="AL126" s="258"/>
      <c r="AM126" s="258"/>
      <c r="AN126" s="258"/>
      <c r="AO126" s="258"/>
      <c r="AP126" s="258"/>
      <c r="AQ126" s="258"/>
      <c r="AR126" s="258"/>
      <c r="AS126" s="258"/>
      <c r="AT126" s="258"/>
      <c r="AU126" s="258"/>
      <c r="AV126" s="258"/>
      <c r="AW126" s="258"/>
      <c r="AX126" s="258"/>
      <c r="AY126" s="258"/>
      <c r="AZ126" s="258"/>
      <c r="BA126" s="258"/>
      <c r="BB126" s="258"/>
      <c r="BC126" s="258"/>
      <c r="BD126" s="258"/>
      <c r="BE126" s="258"/>
      <c r="BF126" s="258"/>
      <c r="BG126" s="258"/>
      <c r="BH126" s="258"/>
      <c r="BI126" s="258"/>
      <c r="BJ126" s="258"/>
      <c r="BK126" s="258"/>
      <c r="BL126" s="258"/>
      <c r="BM126" s="258"/>
      <c r="BN126" s="258"/>
      <c r="BO126" s="258"/>
      <c r="BP126" s="258"/>
      <c r="BQ126" s="258"/>
      <c r="BR126" s="258"/>
      <c r="BS126" s="258"/>
      <c r="BT126" s="258"/>
      <c r="BU126" s="258"/>
      <c r="BV126" s="258"/>
      <c r="BW126" s="258"/>
      <c r="BX126" s="258"/>
      <c r="BY126" s="258"/>
      <c r="BZ126" s="258"/>
      <c r="CA126" s="258"/>
      <c r="CB126" s="258"/>
      <c r="CC126" s="258"/>
      <c r="CD126" s="258"/>
      <c r="CE126" s="258"/>
      <c r="CF126" s="258"/>
      <c r="CG126" s="258"/>
      <c r="CH126" s="258"/>
      <c r="CI126" s="258"/>
      <c r="CJ126" s="258"/>
      <c r="CK126" s="258"/>
      <c r="CL126" s="258"/>
      <c r="CM126" s="258"/>
      <c r="CN126" s="258"/>
      <c r="CO126" s="258"/>
      <c r="CP126" s="258"/>
      <c r="CQ126" s="258"/>
      <c r="CR126" s="258"/>
      <c r="CS126" s="258"/>
      <c r="CT126" s="258"/>
      <c r="CU126" s="258"/>
      <c r="CV126" s="258"/>
      <c r="CW126" s="258"/>
      <c r="CX126" s="258"/>
      <c r="CY126" s="258"/>
      <c r="CZ126" s="258"/>
      <c r="DA126" s="258"/>
      <c r="DB126" s="258"/>
      <c r="DC126" s="258"/>
      <c r="DD126" s="258"/>
      <c r="DE126" s="258"/>
      <c r="DF126" s="258"/>
      <c r="DG126" s="258"/>
      <c r="DH126" s="258"/>
      <c r="DI126" s="258"/>
      <c r="DJ126" s="258"/>
      <c r="DK126" s="258"/>
      <c r="DL126" s="258"/>
      <c r="DM126" s="258"/>
      <c r="DN126" s="258"/>
      <c r="DO126" s="258"/>
      <c r="DP126" s="258"/>
      <c r="DQ126" s="258"/>
      <c r="DR126" s="258"/>
      <c r="DS126" s="258"/>
      <c r="DT126" s="258"/>
      <c r="DU126" s="258"/>
      <c r="DV126" s="258"/>
      <c r="DW126" s="258"/>
      <c r="DX126" s="258"/>
      <c r="DY126" s="258"/>
      <c r="DZ126" s="258"/>
      <c r="EA126" s="258"/>
      <c r="EB126" s="258"/>
      <c r="EC126" s="258"/>
      <c r="ED126" s="258"/>
      <c r="EE126" s="258"/>
      <c r="EF126" s="258"/>
      <c r="EG126" s="258"/>
      <c r="EH126" s="258"/>
      <c r="EI126" s="258"/>
      <c r="EJ126" s="258"/>
      <c r="EK126" s="258"/>
      <c r="EL126" s="258"/>
      <c r="EM126" s="258"/>
      <c r="EN126" s="258"/>
      <c r="EO126" s="258"/>
      <c r="EP126" s="258"/>
      <c r="EQ126" s="258"/>
      <c r="ER126" s="258"/>
      <c r="ES126" s="258"/>
      <c r="ET126" s="258"/>
      <c r="EU126" s="258"/>
      <c r="EV126" s="258"/>
      <c r="EW126" s="258"/>
      <c r="EX126" s="258"/>
      <c r="EY126" s="258"/>
      <c r="EZ126" s="258"/>
      <c r="FA126" s="258"/>
      <c r="FB126" s="258"/>
      <c r="FC126" s="258"/>
      <c r="FD126" s="258"/>
      <c r="FE126" s="258"/>
      <c r="FF126" s="258"/>
      <c r="FG126" s="258"/>
      <c r="FH126" s="258"/>
      <c r="FI126" s="258"/>
      <c r="FJ126" s="258"/>
      <c r="FK126" s="258"/>
      <c r="FL126" s="258"/>
      <c r="FM126" s="258"/>
      <c r="FN126" s="258"/>
      <c r="FO126" s="258"/>
      <c r="FP126" s="258"/>
      <c r="FQ126" s="258"/>
      <c r="FR126" s="258"/>
      <c r="FS126" s="258"/>
      <c r="FT126" s="258"/>
    </row>
    <row r="127" spans="1:176" s="526" customFormat="1" ht="18" customHeight="1">
      <c r="A127" s="553">
        <v>102</v>
      </c>
      <c r="B127" s="8" t="s">
        <v>53</v>
      </c>
      <c r="C127" s="8">
        <v>2411130</v>
      </c>
      <c r="D127" s="253" t="s">
        <v>988</v>
      </c>
      <c r="E127" s="190" t="s">
        <v>125</v>
      </c>
      <c r="F127" s="190">
        <v>113</v>
      </c>
      <c r="G127" s="190" t="s">
        <v>938</v>
      </c>
      <c r="H127" s="190">
        <v>320</v>
      </c>
      <c r="I127" s="510">
        <v>75401000000</v>
      </c>
      <c r="J127" s="556" t="s">
        <v>939</v>
      </c>
      <c r="K127" s="566">
        <v>10479.6</v>
      </c>
      <c r="L127" s="503" t="s">
        <v>1005</v>
      </c>
      <c r="M127" s="8" t="s">
        <v>1017</v>
      </c>
      <c r="N127" s="8" t="s">
        <v>56</v>
      </c>
      <c r="O127" s="8" t="s">
        <v>58</v>
      </c>
      <c r="P127" s="258"/>
      <c r="Q127" s="258"/>
      <c r="R127" s="258"/>
      <c r="S127" s="258"/>
      <c r="T127" s="258"/>
      <c r="U127" s="258"/>
      <c r="V127" s="258"/>
      <c r="W127" s="258"/>
      <c r="X127" s="258"/>
      <c r="Y127" s="258"/>
      <c r="Z127" s="258"/>
      <c r="AA127" s="258"/>
      <c r="AB127" s="258"/>
      <c r="AC127" s="258"/>
      <c r="AD127" s="258"/>
      <c r="AE127" s="258"/>
      <c r="AF127" s="258"/>
      <c r="AG127" s="258"/>
      <c r="AH127" s="258"/>
      <c r="AI127" s="258"/>
      <c r="AJ127" s="258"/>
      <c r="AK127" s="258"/>
      <c r="AL127" s="258"/>
      <c r="AM127" s="258"/>
      <c r="AN127" s="258"/>
      <c r="AO127" s="258"/>
      <c r="AP127" s="258"/>
      <c r="AQ127" s="258"/>
      <c r="AR127" s="258"/>
      <c r="AS127" s="258"/>
      <c r="AT127" s="258"/>
      <c r="AU127" s="258"/>
      <c r="AV127" s="258"/>
      <c r="AW127" s="258"/>
      <c r="AX127" s="258"/>
      <c r="AY127" s="258"/>
      <c r="AZ127" s="258"/>
      <c r="BA127" s="258"/>
      <c r="BB127" s="258"/>
      <c r="BC127" s="258"/>
      <c r="BD127" s="258"/>
      <c r="BE127" s="258"/>
      <c r="BF127" s="258"/>
      <c r="BG127" s="258"/>
      <c r="BH127" s="258"/>
      <c r="BI127" s="258"/>
      <c r="BJ127" s="258"/>
      <c r="BK127" s="258"/>
      <c r="BL127" s="258"/>
      <c r="BM127" s="258"/>
      <c r="BN127" s="258"/>
      <c r="BO127" s="258"/>
      <c r="BP127" s="258"/>
      <c r="BQ127" s="258"/>
      <c r="BR127" s="258"/>
      <c r="BS127" s="258"/>
      <c r="BT127" s="258"/>
      <c r="BU127" s="258"/>
      <c r="BV127" s="258"/>
      <c r="BW127" s="258"/>
      <c r="BX127" s="258"/>
      <c r="BY127" s="258"/>
      <c r="BZ127" s="258"/>
      <c r="CA127" s="258"/>
      <c r="CB127" s="258"/>
      <c r="CC127" s="258"/>
      <c r="CD127" s="258"/>
      <c r="CE127" s="258"/>
      <c r="CF127" s="258"/>
      <c r="CG127" s="258"/>
      <c r="CH127" s="258"/>
      <c r="CI127" s="258"/>
      <c r="CJ127" s="258"/>
      <c r="CK127" s="258"/>
      <c r="CL127" s="258"/>
      <c r="CM127" s="258"/>
      <c r="CN127" s="258"/>
      <c r="CO127" s="258"/>
      <c r="CP127" s="258"/>
      <c r="CQ127" s="258"/>
      <c r="CR127" s="258"/>
      <c r="CS127" s="258"/>
      <c r="CT127" s="258"/>
      <c r="CU127" s="258"/>
      <c r="CV127" s="258"/>
      <c r="CW127" s="258"/>
      <c r="CX127" s="258"/>
      <c r="CY127" s="258"/>
      <c r="CZ127" s="258"/>
      <c r="DA127" s="258"/>
      <c r="DB127" s="258"/>
      <c r="DC127" s="258"/>
      <c r="DD127" s="258"/>
      <c r="DE127" s="258"/>
      <c r="DF127" s="258"/>
      <c r="DG127" s="258"/>
      <c r="DH127" s="258"/>
      <c r="DI127" s="258"/>
      <c r="DJ127" s="258"/>
      <c r="DK127" s="258"/>
      <c r="DL127" s="258"/>
      <c r="DM127" s="258"/>
      <c r="DN127" s="258"/>
      <c r="DO127" s="258"/>
      <c r="DP127" s="258"/>
      <c r="DQ127" s="258"/>
      <c r="DR127" s="258"/>
      <c r="DS127" s="258"/>
      <c r="DT127" s="258"/>
      <c r="DU127" s="258"/>
      <c r="DV127" s="258"/>
      <c r="DW127" s="258"/>
      <c r="DX127" s="258"/>
      <c r="DY127" s="258"/>
      <c r="DZ127" s="258"/>
      <c r="EA127" s="258"/>
      <c r="EB127" s="258"/>
      <c r="EC127" s="258"/>
      <c r="ED127" s="258"/>
      <c r="EE127" s="258"/>
      <c r="EF127" s="258"/>
      <c r="EG127" s="258"/>
      <c r="EH127" s="258"/>
      <c r="EI127" s="258"/>
      <c r="EJ127" s="258"/>
      <c r="EK127" s="258"/>
      <c r="EL127" s="258"/>
      <c r="EM127" s="258"/>
      <c r="EN127" s="258"/>
      <c r="EO127" s="258"/>
      <c r="EP127" s="258"/>
      <c r="EQ127" s="258"/>
      <c r="ER127" s="258"/>
      <c r="ES127" s="258"/>
      <c r="ET127" s="258"/>
      <c r="EU127" s="258"/>
      <c r="EV127" s="258"/>
      <c r="EW127" s="258"/>
      <c r="EX127" s="258"/>
      <c r="EY127" s="258"/>
      <c r="EZ127" s="258"/>
      <c r="FA127" s="258"/>
      <c r="FB127" s="258"/>
      <c r="FC127" s="258"/>
      <c r="FD127" s="258"/>
      <c r="FE127" s="258"/>
      <c r="FF127" s="258"/>
      <c r="FG127" s="258"/>
      <c r="FH127" s="258"/>
      <c r="FI127" s="258"/>
      <c r="FJ127" s="258"/>
      <c r="FK127" s="258"/>
      <c r="FL127" s="258"/>
      <c r="FM127" s="258"/>
      <c r="FN127" s="258"/>
      <c r="FO127" s="258"/>
      <c r="FP127" s="258"/>
      <c r="FQ127" s="258"/>
      <c r="FR127" s="258"/>
      <c r="FS127" s="258"/>
      <c r="FT127" s="258"/>
    </row>
    <row r="128" spans="1:176" s="558" customFormat="1" ht="27.75" customHeight="1">
      <c r="A128" s="553">
        <v>103</v>
      </c>
      <c r="B128" s="8" t="s">
        <v>53</v>
      </c>
      <c r="C128" s="553" t="s">
        <v>965</v>
      </c>
      <c r="D128" s="555" t="s">
        <v>966</v>
      </c>
      <c r="E128" s="190" t="s">
        <v>125</v>
      </c>
      <c r="F128" s="554">
        <v>796</v>
      </c>
      <c r="G128" s="518" t="s">
        <v>37</v>
      </c>
      <c r="H128" s="553"/>
      <c r="I128" s="510">
        <v>75401000000</v>
      </c>
      <c r="J128" s="556" t="s">
        <v>939</v>
      </c>
      <c r="K128" s="255">
        <v>280000</v>
      </c>
      <c r="L128" s="8" t="s">
        <v>1010</v>
      </c>
      <c r="M128" s="8" t="s">
        <v>1017</v>
      </c>
      <c r="N128" s="561" t="s">
        <v>56</v>
      </c>
      <c r="O128" s="8" t="s">
        <v>58</v>
      </c>
    </row>
    <row r="129" spans="1:176" s="558" customFormat="1" ht="27.75" customHeight="1">
      <c r="A129" s="553">
        <v>104</v>
      </c>
      <c r="B129" s="8" t="s">
        <v>53</v>
      </c>
      <c r="C129" s="553" t="s">
        <v>965</v>
      </c>
      <c r="D129" s="555" t="s">
        <v>966</v>
      </c>
      <c r="E129" s="190" t="s">
        <v>125</v>
      </c>
      <c r="F129" s="554">
        <v>796</v>
      </c>
      <c r="G129" s="518" t="s">
        <v>37</v>
      </c>
      <c r="H129" s="553"/>
      <c r="I129" s="510">
        <v>75401000000</v>
      </c>
      <c r="J129" s="556" t="s">
        <v>939</v>
      </c>
      <c r="K129" s="255">
        <v>764000</v>
      </c>
      <c r="L129" s="8" t="s">
        <v>1010</v>
      </c>
      <c r="M129" s="8" t="s">
        <v>1017</v>
      </c>
      <c r="N129" s="561" t="s">
        <v>56</v>
      </c>
      <c r="O129" s="8" t="s">
        <v>58</v>
      </c>
    </row>
    <row r="130" spans="1:176" s="526" customFormat="1" ht="19.5" customHeight="1">
      <c r="A130" s="553">
        <v>105</v>
      </c>
      <c r="B130" s="8" t="s">
        <v>53</v>
      </c>
      <c r="C130" s="8">
        <v>2300000</v>
      </c>
      <c r="D130" s="253" t="s">
        <v>1068</v>
      </c>
      <c r="E130" s="190" t="s">
        <v>125</v>
      </c>
      <c r="F130" s="190">
        <v>112</v>
      </c>
      <c r="G130" s="190" t="s">
        <v>980</v>
      </c>
      <c r="H130" s="190">
        <v>551</v>
      </c>
      <c r="I130" s="510">
        <v>75401000000</v>
      </c>
      <c r="J130" s="556" t="s">
        <v>939</v>
      </c>
      <c r="K130" s="566">
        <v>106460.88</v>
      </c>
      <c r="L130" s="8" t="s">
        <v>1010</v>
      </c>
      <c r="M130" s="8" t="s">
        <v>1010</v>
      </c>
      <c r="N130" s="8" t="s">
        <v>56</v>
      </c>
      <c r="O130" s="8" t="s">
        <v>58</v>
      </c>
      <c r="P130" s="258"/>
      <c r="Q130" s="258"/>
      <c r="R130" s="258"/>
      <c r="S130" s="258"/>
      <c r="T130" s="258"/>
      <c r="U130" s="258"/>
      <c r="V130" s="258"/>
      <c r="W130" s="258"/>
      <c r="X130" s="258"/>
      <c r="Y130" s="258"/>
      <c r="Z130" s="258"/>
      <c r="AA130" s="258"/>
      <c r="AB130" s="258"/>
      <c r="AC130" s="258"/>
      <c r="AD130" s="258"/>
      <c r="AE130" s="258"/>
      <c r="AF130" s="258"/>
      <c r="AG130" s="258"/>
      <c r="AH130" s="258"/>
      <c r="AI130" s="258"/>
      <c r="AJ130" s="258"/>
      <c r="AK130" s="258"/>
      <c r="AL130" s="258"/>
      <c r="AM130" s="258"/>
      <c r="AN130" s="258"/>
      <c r="AO130" s="258"/>
      <c r="AP130" s="258"/>
      <c r="AQ130" s="258"/>
      <c r="AR130" s="258"/>
      <c r="AS130" s="258"/>
      <c r="AT130" s="258"/>
      <c r="AU130" s="258"/>
      <c r="AV130" s="258"/>
      <c r="AW130" s="258"/>
      <c r="AX130" s="258"/>
      <c r="AY130" s="258"/>
      <c r="AZ130" s="258"/>
      <c r="BA130" s="258"/>
      <c r="BB130" s="258"/>
      <c r="BC130" s="258"/>
      <c r="BD130" s="258"/>
      <c r="BE130" s="258"/>
      <c r="BF130" s="258"/>
      <c r="BG130" s="258"/>
      <c r="BH130" s="258"/>
      <c r="BI130" s="258"/>
      <c r="BJ130" s="258"/>
      <c r="BK130" s="258"/>
      <c r="BL130" s="258"/>
      <c r="BM130" s="258"/>
      <c r="BN130" s="258"/>
      <c r="BO130" s="258"/>
      <c r="BP130" s="258"/>
      <c r="BQ130" s="258"/>
      <c r="BR130" s="258"/>
      <c r="BS130" s="258"/>
      <c r="BT130" s="258"/>
      <c r="BU130" s="258"/>
      <c r="BV130" s="258"/>
      <c r="BW130" s="258"/>
      <c r="BX130" s="258"/>
      <c r="BY130" s="258"/>
      <c r="BZ130" s="258"/>
      <c r="CA130" s="258"/>
      <c r="CB130" s="258"/>
      <c r="CC130" s="258"/>
      <c r="CD130" s="258"/>
      <c r="CE130" s="258"/>
      <c r="CF130" s="258"/>
      <c r="CG130" s="258"/>
      <c r="CH130" s="258"/>
      <c r="CI130" s="258"/>
      <c r="CJ130" s="258"/>
      <c r="CK130" s="258"/>
      <c r="CL130" s="258"/>
      <c r="CM130" s="258"/>
      <c r="CN130" s="258"/>
      <c r="CO130" s="258"/>
      <c r="CP130" s="258"/>
      <c r="CQ130" s="258"/>
      <c r="CR130" s="258"/>
      <c r="CS130" s="258"/>
      <c r="CT130" s="258"/>
      <c r="CU130" s="258"/>
      <c r="CV130" s="258"/>
      <c r="CW130" s="258"/>
      <c r="CX130" s="258"/>
      <c r="CY130" s="258"/>
      <c r="CZ130" s="258"/>
      <c r="DA130" s="258"/>
      <c r="DB130" s="258"/>
      <c r="DC130" s="258"/>
      <c r="DD130" s="258"/>
      <c r="DE130" s="258"/>
      <c r="DF130" s="258"/>
      <c r="DG130" s="258"/>
      <c r="DH130" s="258"/>
      <c r="DI130" s="258"/>
      <c r="DJ130" s="258"/>
      <c r="DK130" s="258"/>
      <c r="DL130" s="258"/>
      <c r="DM130" s="258"/>
      <c r="DN130" s="258"/>
      <c r="DO130" s="258"/>
      <c r="DP130" s="258"/>
      <c r="DQ130" s="258"/>
      <c r="DR130" s="258"/>
      <c r="DS130" s="258"/>
      <c r="DT130" s="258"/>
      <c r="DU130" s="258"/>
      <c r="DV130" s="258"/>
      <c r="DW130" s="258"/>
      <c r="DX130" s="258"/>
      <c r="DY130" s="258"/>
      <c r="DZ130" s="258"/>
      <c r="EA130" s="258"/>
      <c r="EB130" s="258"/>
      <c r="EC130" s="258"/>
      <c r="ED130" s="258"/>
      <c r="EE130" s="258"/>
      <c r="EF130" s="258"/>
      <c r="EG130" s="258"/>
      <c r="EH130" s="258"/>
      <c r="EI130" s="258"/>
      <c r="EJ130" s="258"/>
      <c r="EK130" s="258"/>
      <c r="EL130" s="258"/>
      <c r="EM130" s="258"/>
      <c r="EN130" s="258"/>
      <c r="EO130" s="258"/>
      <c r="EP130" s="258"/>
      <c r="EQ130" s="258"/>
      <c r="ER130" s="258"/>
      <c r="ES130" s="258"/>
      <c r="ET130" s="258"/>
      <c r="EU130" s="258"/>
      <c r="EV130" s="258"/>
      <c r="EW130" s="258"/>
      <c r="EX130" s="258"/>
      <c r="EY130" s="258"/>
      <c r="EZ130" s="258"/>
      <c r="FA130" s="258"/>
      <c r="FB130" s="258"/>
      <c r="FC130" s="258"/>
      <c r="FD130" s="258"/>
      <c r="FE130" s="258"/>
      <c r="FF130" s="258"/>
      <c r="FG130" s="258"/>
      <c r="FH130" s="258"/>
      <c r="FI130" s="258"/>
      <c r="FJ130" s="258"/>
      <c r="FK130" s="258"/>
      <c r="FL130" s="258"/>
      <c r="FM130" s="258"/>
      <c r="FN130" s="258"/>
      <c r="FO130" s="258"/>
      <c r="FP130" s="258"/>
      <c r="FQ130" s="258"/>
      <c r="FR130" s="258"/>
      <c r="FS130" s="258"/>
      <c r="FT130" s="258"/>
    </row>
    <row r="131" spans="1:176" s="526" customFormat="1" ht="18" customHeight="1">
      <c r="A131" s="553">
        <v>106</v>
      </c>
      <c r="B131" s="8" t="s">
        <v>53</v>
      </c>
      <c r="C131" s="8">
        <v>2300000</v>
      </c>
      <c r="D131" s="253" t="s">
        <v>1068</v>
      </c>
      <c r="E131" s="190" t="s">
        <v>125</v>
      </c>
      <c r="F131" s="190">
        <v>112</v>
      </c>
      <c r="G131" s="190" t="s">
        <v>980</v>
      </c>
      <c r="H131" s="190">
        <v>600</v>
      </c>
      <c r="I131" s="510">
        <v>75401000000</v>
      </c>
      <c r="J131" s="556" t="s">
        <v>939</v>
      </c>
      <c r="K131" s="566">
        <v>107709</v>
      </c>
      <c r="L131" s="8" t="s">
        <v>1010</v>
      </c>
      <c r="M131" s="8" t="s">
        <v>1017</v>
      </c>
      <c r="N131" s="8" t="s">
        <v>56</v>
      </c>
      <c r="O131" s="8" t="s">
        <v>58</v>
      </c>
      <c r="P131" s="258"/>
      <c r="Q131" s="258"/>
      <c r="R131" s="258"/>
      <c r="S131" s="258"/>
      <c r="T131" s="258"/>
      <c r="U131" s="258"/>
      <c r="V131" s="258"/>
      <c r="W131" s="258"/>
      <c r="X131" s="258"/>
      <c r="Y131" s="258"/>
      <c r="Z131" s="258"/>
      <c r="AA131" s="258"/>
      <c r="AB131" s="258"/>
      <c r="AC131" s="258"/>
      <c r="AD131" s="258"/>
      <c r="AE131" s="258"/>
      <c r="AF131" s="258"/>
      <c r="AG131" s="258"/>
      <c r="AH131" s="258"/>
      <c r="AI131" s="258"/>
      <c r="AJ131" s="258"/>
      <c r="AK131" s="258"/>
      <c r="AL131" s="258"/>
      <c r="AM131" s="258"/>
      <c r="AN131" s="258"/>
      <c r="AO131" s="258"/>
      <c r="AP131" s="258"/>
      <c r="AQ131" s="258"/>
      <c r="AR131" s="258"/>
      <c r="AS131" s="258"/>
      <c r="AT131" s="258"/>
      <c r="AU131" s="258"/>
      <c r="AV131" s="258"/>
      <c r="AW131" s="258"/>
      <c r="AX131" s="258"/>
      <c r="AY131" s="258"/>
      <c r="AZ131" s="258"/>
      <c r="BA131" s="258"/>
      <c r="BB131" s="258"/>
      <c r="BC131" s="258"/>
      <c r="BD131" s="258"/>
      <c r="BE131" s="258"/>
      <c r="BF131" s="258"/>
      <c r="BG131" s="258"/>
      <c r="BH131" s="258"/>
      <c r="BI131" s="258"/>
      <c r="BJ131" s="258"/>
      <c r="BK131" s="258"/>
      <c r="BL131" s="258"/>
      <c r="BM131" s="258"/>
      <c r="BN131" s="258"/>
      <c r="BO131" s="258"/>
      <c r="BP131" s="258"/>
      <c r="BQ131" s="258"/>
      <c r="BR131" s="258"/>
      <c r="BS131" s="258"/>
      <c r="BT131" s="258"/>
      <c r="BU131" s="258"/>
      <c r="BV131" s="258"/>
      <c r="BW131" s="258"/>
      <c r="BX131" s="258"/>
      <c r="BY131" s="258"/>
      <c r="BZ131" s="258"/>
      <c r="CA131" s="258"/>
      <c r="CB131" s="258"/>
      <c r="CC131" s="258"/>
      <c r="CD131" s="258"/>
      <c r="CE131" s="258"/>
      <c r="CF131" s="258"/>
      <c r="CG131" s="258"/>
      <c r="CH131" s="258"/>
      <c r="CI131" s="258"/>
      <c r="CJ131" s="258"/>
      <c r="CK131" s="258"/>
      <c r="CL131" s="258"/>
      <c r="CM131" s="258"/>
      <c r="CN131" s="258"/>
      <c r="CO131" s="258"/>
      <c r="CP131" s="258"/>
      <c r="CQ131" s="258"/>
      <c r="CR131" s="258"/>
      <c r="CS131" s="258"/>
      <c r="CT131" s="258"/>
      <c r="CU131" s="258"/>
      <c r="CV131" s="258"/>
      <c r="CW131" s="258"/>
      <c r="CX131" s="258"/>
      <c r="CY131" s="258"/>
      <c r="CZ131" s="258"/>
      <c r="DA131" s="258"/>
      <c r="DB131" s="258"/>
      <c r="DC131" s="258"/>
      <c r="DD131" s="258"/>
      <c r="DE131" s="258"/>
      <c r="DF131" s="258"/>
      <c r="DG131" s="258"/>
      <c r="DH131" s="258"/>
      <c r="DI131" s="258"/>
      <c r="DJ131" s="258"/>
      <c r="DK131" s="258"/>
      <c r="DL131" s="258"/>
      <c r="DM131" s="258"/>
      <c r="DN131" s="258"/>
      <c r="DO131" s="258"/>
      <c r="DP131" s="258"/>
      <c r="DQ131" s="258"/>
      <c r="DR131" s="258"/>
      <c r="DS131" s="258"/>
      <c r="DT131" s="258"/>
      <c r="DU131" s="258"/>
      <c r="DV131" s="258"/>
      <c r="DW131" s="258"/>
      <c r="DX131" s="258"/>
      <c r="DY131" s="258"/>
      <c r="DZ131" s="258"/>
      <c r="EA131" s="258"/>
      <c r="EB131" s="258"/>
      <c r="EC131" s="258"/>
      <c r="ED131" s="258"/>
      <c r="EE131" s="258"/>
      <c r="EF131" s="258"/>
      <c r="EG131" s="258"/>
      <c r="EH131" s="258"/>
      <c r="EI131" s="258"/>
      <c r="EJ131" s="258"/>
      <c r="EK131" s="258"/>
      <c r="EL131" s="258"/>
      <c r="EM131" s="258"/>
      <c r="EN131" s="258"/>
      <c r="EO131" s="258"/>
      <c r="EP131" s="258"/>
      <c r="EQ131" s="258"/>
      <c r="ER131" s="258"/>
      <c r="ES131" s="258"/>
      <c r="ET131" s="258"/>
      <c r="EU131" s="258"/>
      <c r="EV131" s="258"/>
      <c r="EW131" s="258"/>
      <c r="EX131" s="258"/>
      <c r="EY131" s="258"/>
      <c r="EZ131" s="258"/>
      <c r="FA131" s="258"/>
      <c r="FB131" s="258"/>
      <c r="FC131" s="258"/>
      <c r="FD131" s="258"/>
      <c r="FE131" s="258"/>
      <c r="FF131" s="258"/>
      <c r="FG131" s="258"/>
      <c r="FH131" s="258"/>
      <c r="FI131" s="258"/>
      <c r="FJ131" s="258"/>
      <c r="FK131" s="258"/>
      <c r="FL131" s="258"/>
      <c r="FM131" s="258"/>
      <c r="FN131" s="258"/>
      <c r="FO131" s="258"/>
      <c r="FP131" s="258"/>
      <c r="FQ131" s="258"/>
      <c r="FR131" s="258"/>
      <c r="FS131" s="258"/>
      <c r="FT131" s="258"/>
    </row>
    <row r="132" spans="1:176" s="526" customFormat="1" ht="30.75" customHeight="1">
      <c r="A132" s="553">
        <v>107</v>
      </c>
      <c r="B132" s="8" t="s">
        <v>53</v>
      </c>
      <c r="C132" s="8">
        <v>2519030</v>
      </c>
      <c r="D132" s="253" t="s">
        <v>1069</v>
      </c>
      <c r="E132" s="190" t="s">
        <v>125</v>
      </c>
      <c r="F132" s="8" t="s">
        <v>1070</v>
      </c>
      <c r="G132" s="190" t="s">
        <v>836</v>
      </c>
      <c r="H132" s="190">
        <v>20</v>
      </c>
      <c r="I132" s="510">
        <v>75401000000</v>
      </c>
      <c r="J132" s="556" t="s">
        <v>939</v>
      </c>
      <c r="K132" s="566">
        <v>5084.8</v>
      </c>
      <c r="L132" s="8" t="s">
        <v>1017</v>
      </c>
      <c r="M132" s="8" t="s">
        <v>1024</v>
      </c>
      <c r="N132" s="8" t="s">
        <v>56</v>
      </c>
      <c r="O132" s="8" t="s">
        <v>58</v>
      </c>
      <c r="P132" s="258"/>
      <c r="Q132" s="258"/>
      <c r="R132" s="258"/>
      <c r="S132" s="258"/>
      <c r="T132" s="258"/>
      <c r="U132" s="258"/>
      <c r="V132" s="258"/>
      <c r="W132" s="258"/>
      <c r="X132" s="258"/>
      <c r="Y132" s="258"/>
      <c r="Z132" s="258"/>
      <c r="AA132" s="258"/>
      <c r="AB132" s="258"/>
      <c r="AC132" s="258"/>
      <c r="AD132" s="258"/>
      <c r="AE132" s="258"/>
      <c r="AF132" s="258"/>
      <c r="AG132" s="258"/>
      <c r="AH132" s="258"/>
      <c r="AI132" s="258"/>
      <c r="AJ132" s="258"/>
      <c r="AK132" s="258"/>
      <c r="AL132" s="258"/>
      <c r="AM132" s="258"/>
      <c r="AN132" s="258"/>
      <c r="AO132" s="258"/>
      <c r="AP132" s="258"/>
      <c r="AQ132" s="258"/>
      <c r="AR132" s="258"/>
      <c r="AS132" s="258"/>
      <c r="AT132" s="258"/>
      <c r="AU132" s="258"/>
      <c r="AV132" s="258"/>
      <c r="AW132" s="258"/>
      <c r="AX132" s="258"/>
      <c r="AY132" s="258"/>
      <c r="AZ132" s="258"/>
      <c r="BA132" s="258"/>
      <c r="BB132" s="258"/>
      <c r="BC132" s="258"/>
      <c r="BD132" s="258"/>
      <c r="BE132" s="258"/>
      <c r="BF132" s="258"/>
      <c r="BG132" s="258"/>
      <c r="BH132" s="258"/>
      <c r="BI132" s="258"/>
      <c r="BJ132" s="258"/>
      <c r="BK132" s="258"/>
      <c r="BL132" s="258"/>
      <c r="BM132" s="258"/>
      <c r="BN132" s="258"/>
      <c r="BO132" s="258"/>
      <c r="BP132" s="258"/>
      <c r="BQ132" s="258"/>
      <c r="BR132" s="258"/>
      <c r="BS132" s="258"/>
      <c r="BT132" s="258"/>
      <c r="BU132" s="258"/>
      <c r="BV132" s="258"/>
      <c r="BW132" s="258"/>
      <c r="BX132" s="258"/>
      <c r="BY132" s="258"/>
      <c r="BZ132" s="258"/>
      <c r="CA132" s="258"/>
      <c r="CB132" s="258"/>
      <c r="CC132" s="258"/>
      <c r="CD132" s="258"/>
      <c r="CE132" s="258"/>
      <c r="CF132" s="258"/>
      <c r="CG132" s="258"/>
      <c r="CH132" s="258"/>
      <c r="CI132" s="258"/>
      <c r="CJ132" s="258"/>
      <c r="CK132" s="258"/>
      <c r="CL132" s="258"/>
      <c r="CM132" s="258"/>
      <c r="CN132" s="258"/>
      <c r="CO132" s="258"/>
      <c r="CP132" s="258"/>
      <c r="CQ132" s="258"/>
      <c r="CR132" s="258"/>
      <c r="CS132" s="258"/>
      <c r="CT132" s="258"/>
      <c r="CU132" s="258"/>
      <c r="CV132" s="258"/>
      <c r="CW132" s="258"/>
      <c r="CX132" s="258"/>
      <c r="CY132" s="258"/>
      <c r="CZ132" s="258"/>
      <c r="DA132" s="258"/>
      <c r="DB132" s="258"/>
      <c r="DC132" s="258"/>
      <c r="DD132" s="258"/>
      <c r="DE132" s="258"/>
      <c r="DF132" s="258"/>
      <c r="DG132" s="258"/>
      <c r="DH132" s="258"/>
      <c r="DI132" s="258"/>
      <c r="DJ132" s="258"/>
      <c r="DK132" s="258"/>
      <c r="DL132" s="258"/>
      <c r="DM132" s="258"/>
      <c r="DN132" s="258"/>
      <c r="DO132" s="258"/>
      <c r="DP132" s="258"/>
      <c r="DQ132" s="258"/>
      <c r="DR132" s="258"/>
      <c r="DS132" s="258"/>
      <c r="DT132" s="258"/>
      <c r="DU132" s="258"/>
      <c r="DV132" s="258"/>
      <c r="DW132" s="258"/>
      <c r="DX132" s="258"/>
      <c r="DY132" s="258"/>
      <c r="DZ132" s="258"/>
      <c r="EA132" s="258"/>
      <c r="EB132" s="258"/>
      <c r="EC132" s="258"/>
      <c r="ED132" s="258"/>
      <c r="EE132" s="258"/>
      <c r="EF132" s="258"/>
      <c r="EG132" s="258"/>
      <c r="EH132" s="258"/>
      <c r="EI132" s="258"/>
      <c r="EJ132" s="258"/>
      <c r="EK132" s="258"/>
      <c r="EL132" s="258"/>
      <c r="EM132" s="258"/>
      <c r="EN132" s="258"/>
      <c r="EO132" s="258"/>
      <c r="EP132" s="258"/>
      <c r="EQ132" s="258"/>
      <c r="ER132" s="258"/>
      <c r="ES132" s="258"/>
      <c r="ET132" s="258"/>
      <c r="EU132" s="258"/>
      <c r="EV132" s="258"/>
      <c r="EW132" s="258"/>
      <c r="EX132" s="258"/>
      <c r="EY132" s="258"/>
      <c r="EZ132" s="258"/>
      <c r="FA132" s="258"/>
      <c r="FB132" s="258"/>
      <c r="FC132" s="258"/>
      <c r="FD132" s="258"/>
      <c r="FE132" s="258"/>
      <c r="FF132" s="258"/>
      <c r="FG132" s="258"/>
      <c r="FH132" s="258"/>
      <c r="FI132" s="258"/>
      <c r="FJ132" s="258"/>
      <c r="FK132" s="258"/>
      <c r="FL132" s="258"/>
      <c r="FM132" s="258"/>
      <c r="FN132" s="258"/>
      <c r="FO132" s="258"/>
      <c r="FP132" s="258"/>
      <c r="FQ132" s="258"/>
      <c r="FR132" s="258"/>
      <c r="FS132" s="258"/>
      <c r="FT132" s="258"/>
    </row>
    <row r="133" spans="1:176" s="558" customFormat="1" ht="32.25" customHeight="1">
      <c r="A133" s="553">
        <v>108</v>
      </c>
      <c r="B133" s="8" t="s">
        <v>53</v>
      </c>
      <c r="C133" s="554">
        <v>5020000</v>
      </c>
      <c r="D133" s="555" t="s">
        <v>1071</v>
      </c>
      <c r="E133" s="190" t="s">
        <v>125</v>
      </c>
      <c r="F133" s="560">
        <v>796</v>
      </c>
      <c r="G133" s="224" t="s">
        <v>37</v>
      </c>
      <c r="H133" s="553"/>
      <c r="I133" s="510">
        <v>75401000000</v>
      </c>
      <c r="J133" s="556" t="s">
        <v>939</v>
      </c>
      <c r="K133" s="255">
        <v>25400</v>
      </c>
      <c r="L133" s="8" t="s">
        <v>1010</v>
      </c>
      <c r="M133" s="8" t="s">
        <v>1017</v>
      </c>
      <c r="N133" s="561" t="s">
        <v>56</v>
      </c>
      <c r="O133" s="8" t="s">
        <v>58</v>
      </c>
    </row>
    <row r="134" spans="1:176" s="558" customFormat="1" ht="29.25" customHeight="1">
      <c r="A134" s="553">
        <v>109</v>
      </c>
      <c r="B134" s="95" t="s">
        <v>53</v>
      </c>
      <c r="C134" s="554">
        <v>5020000</v>
      </c>
      <c r="D134" s="568" t="s">
        <v>1072</v>
      </c>
      <c r="E134" s="586" t="s">
        <v>125</v>
      </c>
      <c r="F134" s="569">
        <v>796</v>
      </c>
      <c r="G134" s="570" t="s">
        <v>37</v>
      </c>
      <c r="H134" s="571">
        <v>1</v>
      </c>
      <c r="I134" s="572">
        <v>75401000000</v>
      </c>
      <c r="J134" s="573" t="s">
        <v>939</v>
      </c>
      <c r="K134" s="574">
        <v>42115.8</v>
      </c>
      <c r="L134" s="8" t="s">
        <v>1010</v>
      </c>
      <c r="M134" s="8" t="s">
        <v>1010</v>
      </c>
      <c r="N134" s="561" t="s">
        <v>56</v>
      </c>
      <c r="O134" s="8" t="s">
        <v>58</v>
      </c>
    </row>
    <row r="135" spans="1:176" s="558" customFormat="1" ht="30.75" customHeight="1">
      <c r="A135" s="553">
        <v>110</v>
      </c>
      <c r="B135" s="8" t="s">
        <v>53</v>
      </c>
      <c r="C135" s="559">
        <v>6613000</v>
      </c>
      <c r="D135" s="555" t="s">
        <v>1073</v>
      </c>
      <c r="E135" s="190" t="s">
        <v>125</v>
      </c>
      <c r="F135" s="560">
        <v>796</v>
      </c>
      <c r="G135" s="224" t="s">
        <v>37</v>
      </c>
      <c r="H135" s="553"/>
      <c r="I135" s="510">
        <v>75401000000</v>
      </c>
      <c r="J135" s="556" t="s">
        <v>939</v>
      </c>
      <c r="K135" s="255">
        <v>205440</v>
      </c>
      <c r="L135" s="8" t="s">
        <v>1010</v>
      </c>
      <c r="M135" s="8" t="s">
        <v>1010</v>
      </c>
      <c r="N135" s="561" t="s">
        <v>56</v>
      </c>
      <c r="O135" s="8" t="s">
        <v>58</v>
      </c>
    </row>
    <row r="136" spans="1:176" s="526" customFormat="1" ht="18" customHeight="1">
      <c r="A136" s="553">
        <v>111</v>
      </c>
      <c r="B136" s="8" t="s">
        <v>53</v>
      </c>
      <c r="C136" s="8">
        <v>2300000</v>
      </c>
      <c r="D136" s="253" t="s">
        <v>987</v>
      </c>
      <c r="E136" s="190" t="s">
        <v>125</v>
      </c>
      <c r="F136" s="190">
        <v>166</v>
      </c>
      <c r="G136" s="190" t="s">
        <v>45</v>
      </c>
      <c r="H136" s="190">
        <v>77.849999999999994</v>
      </c>
      <c r="I136" s="510">
        <v>75401000000</v>
      </c>
      <c r="J136" s="556" t="s">
        <v>939</v>
      </c>
      <c r="K136" s="566">
        <v>15530.4</v>
      </c>
      <c r="L136" s="503" t="s">
        <v>48</v>
      </c>
      <c r="M136" s="503" t="s">
        <v>48</v>
      </c>
      <c r="N136" s="8" t="s">
        <v>56</v>
      </c>
      <c r="O136" s="8" t="s">
        <v>58</v>
      </c>
      <c r="P136" s="258"/>
      <c r="Q136" s="258"/>
      <c r="R136" s="258"/>
      <c r="S136" s="258"/>
      <c r="T136" s="258"/>
      <c r="U136" s="258"/>
      <c r="V136" s="258"/>
      <c r="W136" s="258"/>
      <c r="X136" s="258"/>
      <c r="Y136" s="258"/>
      <c r="Z136" s="258"/>
      <c r="AA136" s="258"/>
      <c r="AB136" s="258"/>
      <c r="AC136" s="258"/>
      <c r="AD136" s="258"/>
      <c r="AE136" s="258"/>
      <c r="AF136" s="258"/>
      <c r="AG136" s="258"/>
      <c r="AH136" s="258"/>
      <c r="AI136" s="258"/>
      <c r="AJ136" s="258"/>
      <c r="AK136" s="258"/>
      <c r="AL136" s="258"/>
      <c r="AM136" s="258"/>
      <c r="AN136" s="258"/>
      <c r="AO136" s="258"/>
      <c r="AP136" s="258"/>
      <c r="AQ136" s="258"/>
      <c r="AR136" s="258"/>
      <c r="AS136" s="258"/>
      <c r="AT136" s="258"/>
      <c r="AU136" s="258"/>
      <c r="AV136" s="258"/>
      <c r="AW136" s="258"/>
      <c r="AX136" s="258"/>
      <c r="AY136" s="258"/>
      <c r="AZ136" s="258"/>
      <c r="BA136" s="258"/>
      <c r="BB136" s="258"/>
      <c r="BC136" s="258"/>
      <c r="BD136" s="258"/>
      <c r="BE136" s="258"/>
      <c r="BF136" s="258"/>
      <c r="BG136" s="258"/>
      <c r="BH136" s="258"/>
      <c r="BI136" s="258"/>
      <c r="BJ136" s="258"/>
      <c r="BK136" s="258"/>
      <c r="BL136" s="258"/>
      <c r="BM136" s="258"/>
      <c r="BN136" s="258"/>
      <c r="BO136" s="258"/>
      <c r="BP136" s="258"/>
      <c r="BQ136" s="258"/>
      <c r="BR136" s="258"/>
      <c r="BS136" s="258"/>
      <c r="BT136" s="258"/>
      <c r="BU136" s="258"/>
      <c r="BV136" s="258"/>
      <c r="BW136" s="258"/>
      <c r="BX136" s="258"/>
      <c r="BY136" s="258"/>
      <c r="BZ136" s="258"/>
      <c r="CA136" s="258"/>
      <c r="CB136" s="258"/>
      <c r="CC136" s="258"/>
      <c r="CD136" s="258"/>
      <c r="CE136" s="258"/>
      <c r="CF136" s="258"/>
      <c r="CG136" s="258"/>
      <c r="CH136" s="258"/>
      <c r="CI136" s="258"/>
      <c r="CJ136" s="258"/>
      <c r="CK136" s="258"/>
      <c r="CL136" s="258"/>
      <c r="CM136" s="258"/>
      <c r="CN136" s="258"/>
      <c r="CO136" s="258"/>
      <c r="CP136" s="258"/>
      <c r="CQ136" s="258"/>
      <c r="CR136" s="258"/>
      <c r="CS136" s="258"/>
      <c r="CT136" s="258"/>
      <c r="CU136" s="258"/>
      <c r="CV136" s="258"/>
      <c r="CW136" s="258"/>
      <c r="CX136" s="258"/>
      <c r="CY136" s="258"/>
      <c r="CZ136" s="258"/>
      <c r="DA136" s="258"/>
      <c r="DB136" s="258"/>
      <c r="DC136" s="258"/>
      <c r="DD136" s="258"/>
      <c r="DE136" s="258"/>
      <c r="DF136" s="258"/>
      <c r="DG136" s="258"/>
      <c r="DH136" s="258"/>
      <c r="DI136" s="258"/>
      <c r="DJ136" s="258"/>
      <c r="DK136" s="258"/>
      <c r="DL136" s="258"/>
      <c r="DM136" s="258"/>
      <c r="DN136" s="258"/>
      <c r="DO136" s="258"/>
      <c r="DP136" s="258"/>
      <c r="DQ136" s="258"/>
      <c r="DR136" s="258"/>
      <c r="DS136" s="258"/>
      <c r="DT136" s="258"/>
      <c r="DU136" s="258"/>
      <c r="DV136" s="258"/>
      <c r="DW136" s="258"/>
      <c r="DX136" s="258"/>
      <c r="DY136" s="258"/>
      <c r="DZ136" s="258"/>
      <c r="EA136" s="258"/>
      <c r="EB136" s="258"/>
      <c r="EC136" s="258"/>
      <c r="ED136" s="258"/>
      <c r="EE136" s="258"/>
      <c r="EF136" s="258"/>
      <c r="EG136" s="258"/>
      <c r="EH136" s="258"/>
      <c r="EI136" s="258"/>
      <c r="EJ136" s="258"/>
      <c r="EK136" s="258"/>
      <c r="EL136" s="258"/>
      <c r="EM136" s="258"/>
      <c r="EN136" s="258"/>
      <c r="EO136" s="258"/>
      <c r="EP136" s="258"/>
      <c r="EQ136" s="258"/>
      <c r="ER136" s="258"/>
      <c r="ES136" s="258"/>
      <c r="ET136" s="258"/>
      <c r="EU136" s="258"/>
      <c r="EV136" s="258"/>
      <c r="EW136" s="258"/>
      <c r="EX136" s="258"/>
      <c r="EY136" s="258"/>
      <c r="EZ136" s="258"/>
      <c r="FA136" s="258"/>
      <c r="FB136" s="258"/>
      <c r="FC136" s="258"/>
      <c r="FD136" s="258"/>
      <c r="FE136" s="258"/>
      <c r="FF136" s="258"/>
      <c r="FG136" s="258"/>
      <c r="FH136" s="258"/>
      <c r="FI136" s="258"/>
      <c r="FJ136" s="258"/>
      <c r="FK136" s="258"/>
      <c r="FL136" s="258"/>
      <c r="FM136" s="258"/>
      <c r="FN136" s="258"/>
      <c r="FO136" s="258"/>
      <c r="FP136" s="258"/>
      <c r="FQ136" s="258"/>
      <c r="FR136" s="258"/>
      <c r="FS136" s="258"/>
      <c r="FT136" s="258"/>
    </row>
    <row r="137" spans="1:176" s="526" customFormat="1" ht="30.75" customHeight="1">
      <c r="A137" s="553">
        <v>112</v>
      </c>
      <c r="B137" s="8" t="s">
        <v>53</v>
      </c>
      <c r="C137" s="8">
        <v>3319020</v>
      </c>
      <c r="D137" s="253" t="s">
        <v>1074</v>
      </c>
      <c r="E137" s="190" t="s">
        <v>125</v>
      </c>
      <c r="F137" s="190">
        <v>796</v>
      </c>
      <c r="G137" s="190" t="s">
        <v>37</v>
      </c>
      <c r="H137" s="190">
        <v>22</v>
      </c>
      <c r="I137" s="510">
        <v>75401000000</v>
      </c>
      <c r="J137" s="556" t="s">
        <v>939</v>
      </c>
      <c r="K137" s="566">
        <v>6271.22</v>
      </c>
      <c r="L137" s="8" t="s">
        <v>1017</v>
      </c>
      <c r="M137" s="8" t="s">
        <v>1024</v>
      </c>
      <c r="N137" s="8" t="s">
        <v>56</v>
      </c>
      <c r="O137" s="8" t="s">
        <v>58</v>
      </c>
      <c r="P137" s="258"/>
      <c r="Q137" s="258"/>
      <c r="R137" s="258"/>
      <c r="S137" s="258"/>
      <c r="T137" s="258"/>
      <c r="U137" s="258"/>
      <c r="V137" s="258"/>
      <c r="W137" s="258"/>
      <c r="X137" s="258"/>
      <c r="Y137" s="258"/>
      <c r="Z137" s="258"/>
      <c r="AA137" s="258"/>
      <c r="AB137" s="258"/>
      <c r="AC137" s="258"/>
      <c r="AD137" s="258"/>
      <c r="AE137" s="258"/>
      <c r="AF137" s="258"/>
      <c r="AG137" s="258"/>
      <c r="AH137" s="258"/>
      <c r="AI137" s="258"/>
      <c r="AJ137" s="258"/>
      <c r="AK137" s="258"/>
      <c r="AL137" s="258"/>
      <c r="AM137" s="258"/>
      <c r="AN137" s="258"/>
      <c r="AO137" s="258"/>
      <c r="AP137" s="258"/>
      <c r="AQ137" s="258"/>
      <c r="AR137" s="258"/>
      <c r="AS137" s="258"/>
      <c r="AT137" s="258"/>
      <c r="AU137" s="258"/>
      <c r="AV137" s="258"/>
      <c r="AW137" s="258"/>
      <c r="AX137" s="258"/>
      <c r="AY137" s="258"/>
      <c r="AZ137" s="258"/>
      <c r="BA137" s="258"/>
      <c r="BB137" s="258"/>
      <c r="BC137" s="258"/>
      <c r="BD137" s="258"/>
      <c r="BE137" s="258"/>
      <c r="BF137" s="258"/>
      <c r="BG137" s="258"/>
      <c r="BH137" s="258"/>
      <c r="BI137" s="258"/>
      <c r="BJ137" s="258"/>
      <c r="BK137" s="258"/>
      <c r="BL137" s="258"/>
      <c r="BM137" s="258"/>
      <c r="BN137" s="258"/>
      <c r="BO137" s="258"/>
      <c r="BP137" s="258"/>
      <c r="BQ137" s="258"/>
      <c r="BR137" s="258"/>
      <c r="BS137" s="258"/>
      <c r="BT137" s="258"/>
      <c r="BU137" s="258"/>
      <c r="BV137" s="258"/>
      <c r="BW137" s="258"/>
      <c r="BX137" s="258"/>
      <c r="BY137" s="258"/>
      <c r="BZ137" s="258"/>
      <c r="CA137" s="258"/>
      <c r="CB137" s="258"/>
      <c r="CC137" s="258"/>
      <c r="CD137" s="258"/>
      <c r="CE137" s="258"/>
      <c r="CF137" s="258"/>
      <c r="CG137" s="258"/>
      <c r="CH137" s="258"/>
      <c r="CI137" s="258"/>
      <c r="CJ137" s="258"/>
      <c r="CK137" s="258"/>
      <c r="CL137" s="258"/>
      <c r="CM137" s="258"/>
      <c r="CN137" s="258"/>
      <c r="CO137" s="258"/>
      <c r="CP137" s="258"/>
      <c r="CQ137" s="258"/>
      <c r="CR137" s="258"/>
      <c r="CS137" s="258"/>
      <c r="CT137" s="258"/>
      <c r="CU137" s="258"/>
      <c r="CV137" s="258"/>
      <c r="CW137" s="258"/>
      <c r="CX137" s="258"/>
      <c r="CY137" s="258"/>
      <c r="CZ137" s="258"/>
      <c r="DA137" s="258"/>
      <c r="DB137" s="258"/>
      <c r="DC137" s="258"/>
      <c r="DD137" s="258"/>
      <c r="DE137" s="258"/>
      <c r="DF137" s="258"/>
      <c r="DG137" s="258"/>
      <c r="DH137" s="258"/>
      <c r="DI137" s="258"/>
      <c r="DJ137" s="258"/>
      <c r="DK137" s="258"/>
      <c r="DL137" s="258"/>
      <c r="DM137" s="258"/>
      <c r="DN137" s="258"/>
      <c r="DO137" s="258"/>
      <c r="DP137" s="258"/>
      <c r="DQ137" s="258"/>
      <c r="DR137" s="258"/>
      <c r="DS137" s="258"/>
      <c r="DT137" s="258"/>
      <c r="DU137" s="258"/>
      <c r="DV137" s="258"/>
      <c r="DW137" s="258"/>
      <c r="DX137" s="258"/>
      <c r="DY137" s="258"/>
      <c r="DZ137" s="258"/>
      <c r="EA137" s="258"/>
      <c r="EB137" s="258"/>
      <c r="EC137" s="258"/>
      <c r="ED137" s="258"/>
      <c r="EE137" s="258"/>
      <c r="EF137" s="258"/>
      <c r="EG137" s="258"/>
      <c r="EH137" s="258"/>
      <c r="EI137" s="258"/>
      <c r="EJ137" s="258"/>
      <c r="EK137" s="258"/>
      <c r="EL137" s="258"/>
      <c r="EM137" s="258"/>
      <c r="EN137" s="258"/>
      <c r="EO137" s="258"/>
      <c r="EP137" s="258"/>
      <c r="EQ137" s="258"/>
      <c r="ER137" s="258"/>
      <c r="ES137" s="258"/>
      <c r="ET137" s="258"/>
      <c r="EU137" s="258"/>
      <c r="EV137" s="258"/>
      <c r="EW137" s="258"/>
      <c r="EX137" s="258"/>
      <c r="EY137" s="258"/>
      <c r="EZ137" s="258"/>
      <c r="FA137" s="258"/>
      <c r="FB137" s="258"/>
      <c r="FC137" s="258"/>
      <c r="FD137" s="258"/>
      <c r="FE137" s="258"/>
      <c r="FF137" s="258"/>
      <c r="FG137" s="258"/>
      <c r="FH137" s="258"/>
      <c r="FI137" s="258"/>
      <c r="FJ137" s="258"/>
      <c r="FK137" s="258"/>
      <c r="FL137" s="258"/>
      <c r="FM137" s="258"/>
      <c r="FN137" s="258"/>
      <c r="FO137" s="258"/>
      <c r="FP137" s="258"/>
      <c r="FQ137" s="258"/>
      <c r="FR137" s="258"/>
      <c r="FS137" s="258"/>
      <c r="FT137" s="258"/>
    </row>
    <row r="138" spans="1:176" s="526" customFormat="1" ht="21.75" customHeight="1">
      <c r="A138" s="553">
        <v>113</v>
      </c>
      <c r="B138" s="8" t="s">
        <v>53</v>
      </c>
      <c r="C138" s="8">
        <v>2893180</v>
      </c>
      <c r="D138" s="253" t="s">
        <v>1075</v>
      </c>
      <c r="E138" s="190" t="s">
        <v>125</v>
      </c>
      <c r="F138" s="190">
        <v>796</v>
      </c>
      <c r="G138" s="190" t="s">
        <v>37</v>
      </c>
      <c r="H138" s="190">
        <v>2</v>
      </c>
      <c r="I138" s="510">
        <v>75401000000</v>
      </c>
      <c r="J138" s="556" t="s">
        <v>939</v>
      </c>
      <c r="K138" s="566">
        <v>8305.08</v>
      </c>
      <c r="L138" s="8" t="s">
        <v>1017</v>
      </c>
      <c r="M138" s="8" t="s">
        <v>1024</v>
      </c>
      <c r="N138" s="8" t="s">
        <v>56</v>
      </c>
      <c r="O138" s="8" t="s">
        <v>58</v>
      </c>
      <c r="P138" s="258"/>
      <c r="Q138" s="258"/>
      <c r="R138" s="258"/>
      <c r="S138" s="258"/>
      <c r="T138" s="258"/>
      <c r="U138" s="258"/>
      <c r="V138" s="258"/>
      <c r="W138" s="258"/>
      <c r="X138" s="258"/>
      <c r="Y138" s="258"/>
      <c r="Z138" s="258"/>
      <c r="AA138" s="258"/>
      <c r="AB138" s="258"/>
      <c r="AC138" s="258"/>
      <c r="AD138" s="258"/>
      <c r="AE138" s="258"/>
      <c r="AF138" s="258"/>
      <c r="AG138" s="258"/>
      <c r="AH138" s="258"/>
      <c r="AI138" s="258"/>
      <c r="AJ138" s="258"/>
      <c r="AK138" s="258"/>
      <c r="AL138" s="258"/>
      <c r="AM138" s="258"/>
      <c r="AN138" s="258"/>
      <c r="AO138" s="258"/>
      <c r="AP138" s="258"/>
      <c r="AQ138" s="258"/>
      <c r="AR138" s="258"/>
      <c r="AS138" s="258"/>
      <c r="AT138" s="258"/>
      <c r="AU138" s="258"/>
      <c r="AV138" s="258"/>
      <c r="AW138" s="258"/>
      <c r="AX138" s="258"/>
      <c r="AY138" s="258"/>
      <c r="AZ138" s="258"/>
      <c r="BA138" s="258"/>
      <c r="BB138" s="258"/>
      <c r="BC138" s="258"/>
      <c r="BD138" s="258"/>
      <c r="BE138" s="258"/>
      <c r="BF138" s="258"/>
      <c r="BG138" s="258"/>
      <c r="BH138" s="258"/>
      <c r="BI138" s="258"/>
      <c r="BJ138" s="258"/>
      <c r="BK138" s="258"/>
      <c r="BL138" s="258"/>
      <c r="BM138" s="258"/>
      <c r="BN138" s="258"/>
      <c r="BO138" s="258"/>
      <c r="BP138" s="258"/>
      <c r="BQ138" s="258"/>
      <c r="BR138" s="258"/>
      <c r="BS138" s="258"/>
      <c r="BT138" s="258"/>
      <c r="BU138" s="258"/>
      <c r="BV138" s="258"/>
      <c r="BW138" s="258"/>
      <c r="BX138" s="258"/>
      <c r="BY138" s="258"/>
      <c r="BZ138" s="258"/>
      <c r="CA138" s="258"/>
      <c r="CB138" s="258"/>
      <c r="CC138" s="258"/>
      <c r="CD138" s="258"/>
      <c r="CE138" s="258"/>
      <c r="CF138" s="258"/>
      <c r="CG138" s="258"/>
      <c r="CH138" s="258"/>
      <c r="CI138" s="258"/>
      <c r="CJ138" s="258"/>
      <c r="CK138" s="258"/>
      <c r="CL138" s="258"/>
      <c r="CM138" s="258"/>
      <c r="CN138" s="258"/>
      <c r="CO138" s="258"/>
      <c r="CP138" s="258"/>
      <c r="CQ138" s="258"/>
      <c r="CR138" s="258"/>
      <c r="CS138" s="258"/>
      <c r="CT138" s="258"/>
      <c r="CU138" s="258"/>
      <c r="CV138" s="258"/>
      <c r="CW138" s="258"/>
      <c r="CX138" s="258"/>
      <c r="CY138" s="258"/>
      <c r="CZ138" s="258"/>
      <c r="DA138" s="258"/>
      <c r="DB138" s="258"/>
      <c r="DC138" s="258"/>
      <c r="DD138" s="258"/>
      <c r="DE138" s="258"/>
      <c r="DF138" s="258"/>
      <c r="DG138" s="258"/>
      <c r="DH138" s="258"/>
      <c r="DI138" s="258"/>
      <c r="DJ138" s="258"/>
      <c r="DK138" s="258"/>
      <c r="DL138" s="258"/>
      <c r="DM138" s="258"/>
      <c r="DN138" s="258"/>
      <c r="DO138" s="258"/>
      <c r="DP138" s="258"/>
      <c r="DQ138" s="258"/>
      <c r="DR138" s="258"/>
      <c r="DS138" s="258"/>
      <c r="DT138" s="258"/>
      <c r="DU138" s="258"/>
      <c r="DV138" s="258"/>
      <c r="DW138" s="258"/>
      <c r="DX138" s="258"/>
      <c r="DY138" s="258"/>
      <c r="DZ138" s="258"/>
      <c r="EA138" s="258"/>
      <c r="EB138" s="258"/>
      <c r="EC138" s="258"/>
      <c r="ED138" s="258"/>
      <c r="EE138" s="258"/>
      <c r="EF138" s="258"/>
      <c r="EG138" s="258"/>
      <c r="EH138" s="258"/>
      <c r="EI138" s="258"/>
      <c r="EJ138" s="258"/>
      <c r="EK138" s="258"/>
      <c r="EL138" s="258"/>
      <c r="EM138" s="258"/>
      <c r="EN138" s="258"/>
      <c r="EO138" s="258"/>
      <c r="EP138" s="258"/>
      <c r="EQ138" s="258"/>
      <c r="ER138" s="258"/>
      <c r="ES138" s="258"/>
      <c r="ET138" s="258"/>
      <c r="EU138" s="258"/>
      <c r="EV138" s="258"/>
      <c r="EW138" s="258"/>
      <c r="EX138" s="258"/>
      <c r="EY138" s="258"/>
      <c r="EZ138" s="258"/>
      <c r="FA138" s="258"/>
      <c r="FB138" s="258"/>
      <c r="FC138" s="258"/>
      <c r="FD138" s="258"/>
      <c r="FE138" s="258"/>
      <c r="FF138" s="258"/>
      <c r="FG138" s="258"/>
      <c r="FH138" s="258"/>
      <c r="FI138" s="258"/>
      <c r="FJ138" s="258"/>
      <c r="FK138" s="258"/>
      <c r="FL138" s="258"/>
      <c r="FM138" s="258"/>
      <c r="FN138" s="258"/>
      <c r="FO138" s="258"/>
      <c r="FP138" s="258"/>
      <c r="FQ138" s="258"/>
      <c r="FR138" s="258"/>
      <c r="FS138" s="258"/>
      <c r="FT138" s="258"/>
    </row>
    <row r="139" spans="1:176" s="526" customFormat="1" ht="13.5" customHeight="1">
      <c r="A139" s="553">
        <v>114</v>
      </c>
      <c r="B139" s="8" t="s">
        <v>53</v>
      </c>
      <c r="C139" s="8">
        <v>2714030</v>
      </c>
      <c r="D139" s="253" t="s">
        <v>1066</v>
      </c>
      <c r="E139" s="190" t="s">
        <v>125</v>
      </c>
      <c r="F139" s="190">
        <v>166</v>
      </c>
      <c r="G139" s="190" t="s">
        <v>45</v>
      </c>
      <c r="H139" s="190">
        <v>31</v>
      </c>
      <c r="I139" s="510">
        <v>75401000000</v>
      </c>
      <c r="J139" s="556" t="s">
        <v>939</v>
      </c>
      <c r="K139" s="566">
        <v>1283.7</v>
      </c>
      <c r="L139" s="8" t="s">
        <v>1017</v>
      </c>
      <c r="M139" s="8" t="s">
        <v>1024</v>
      </c>
      <c r="N139" s="8" t="s">
        <v>56</v>
      </c>
      <c r="O139" s="8" t="s">
        <v>58</v>
      </c>
      <c r="P139" s="258"/>
      <c r="Q139" s="258"/>
      <c r="R139" s="258"/>
      <c r="S139" s="258"/>
      <c r="T139" s="258"/>
      <c r="U139" s="258"/>
      <c r="V139" s="258"/>
      <c r="W139" s="258"/>
      <c r="X139" s="258"/>
      <c r="Y139" s="258"/>
      <c r="Z139" s="258"/>
      <c r="AA139" s="258"/>
      <c r="AB139" s="258"/>
      <c r="AC139" s="258"/>
      <c r="AD139" s="258"/>
      <c r="AE139" s="258"/>
      <c r="AF139" s="258"/>
      <c r="AG139" s="258"/>
      <c r="AH139" s="258"/>
      <c r="AI139" s="258"/>
      <c r="AJ139" s="258"/>
      <c r="AK139" s="258"/>
      <c r="AL139" s="258"/>
      <c r="AM139" s="258"/>
      <c r="AN139" s="258"/>
      <c r="AO139" s="258"/>
      <c r="AP139" s="258"/>
      <c r="AQ139" s="258"/>
      <c r="AR139" s="258"/>
      <c r="AS139" s="258"/>
      <c r="AT139" s="258"/>
      <c r="AU139" s="258"/>
      <c r="AV139" s="258"/>
      <c r="AW139" s="258"/>
      <c r="AX139" s="258"/>
      <c r="AY139" s="258"/>
      <c r="AZ139" s="258"/>
      <c r="BA139" s="258"/>
      <c r="BB139" s="258"/>
      <c r="BC139" s="258"/>
      <c r="BD139" s="258"/>
      <c r="BE139" s="258"/>
      <c r="BF139" s="258"/>
      <c r="BG139" s="258"/>
      <c r="BH139" s="258"/>
      <c r="BI139" s="258"/>
      <c r="BJ139" s="258"/>
      <c r="BK139" s="258"/>
      <c r="BL139" s="258"/>
      <c r="BM139" s="258"/>
      <c r="BN139" s="258"/>
      <c r="BO139" s="258"/>
      <c r="BP139" s="258"/>
      <c r="BQ139" s="258"/>
      <c r="BR139" s="258"/>
      <c r="BS139" s="258"/>
      <c r="BT139" s="258"/>
      <c r="BU139" s="258"/>
      <c r="BV139" s="258"/>
      <c r="BW139" s="258"/>
      <c r="BX139" s="258"/>
      <c r="BY139" s="258"/>
      <c r="BZ139" s="258"/>
      <c r="CA139" s="258"/>
      <c r="CB139" s="258"/>
      <c r="CC139" s="258"/>
      <c r="CD139" s="258"/>
      <c r="CE139" s="258"/>
      <c r="CF139" s="258"/>
      <c r="CG139" s="258"/>
      <c r="CH139" s="258"/>
      <c r="CI139" s="258"/>
      <c r="CJ139" s="258"/>
      <c r="CK139" s="258"/>
      <c r="CL139" s="258"/>
      <c r="CM139" s="258"/>
      <c r="CN139" s="258"/>
      <c r="CO139" s="258"/>
      <c r="CP139" s="258"/>
      <c r="CQ139" s="258"/>
      <c r="CR139" s="258"/>
      <c r="CS139" s="258"/>
      <c r="CT139" s="258"/>
      <c r="CU139" s="258"/>
      <c r="CV139" s="258"/>
      <c r="CW139" s="258"/>
      <c r="CX139" s="258"/>
      <c r="CY139" s="258"/>
      <c r="CZ139" s="258"/>
      <c r="DA139" s="258"/>
      <c r="DB139" s="258"/>
      <c r="DC139" s="258"/>
      <c r="DD139" s="258"/>
      <c r="DE139" s="258"/>
      <c r="DF139" s="258"/>
      <c r="DG139" s="258"/>
      <c r="DH139" s="258"/>
      <c r="DI139" s="258"/>
      <c r="DJ139" s="258"/>
      <c r="DK139" s="258"/>
      <c r="DL139" s="258"/>
      <c r="DM139" s="258"/>
      <c r="DN139" s="258"/>
      <c r="DO139" s="258"/>
      <c r="DP139" s="258"/>
      <c r="DQ139" s="258"/>
      <c r="DR139" s="258"/>
      <c r="DS139" s="258"/>
      <c r="DT139" s="258"/>
      <c r="DU139" s="258"/>
      <c r="DV139" s="258"/>
      <c r="DW139" s="258"/>
      <c r="DX139" s="258"/>
      <c r="DY139" s="258"/>
      <c r="DZ139" s="258"/>
      <c r="EA139" s="258"/>
      <c r="EB139" s="258"/>
      <c r="EC139" s="258"/>
      <c r="ED139" s="258"/>
      <c r="EE139" s="258"/>
      <c r="EF139" s="258"/>
      <c r="EG139" s="258"/>
      <c r="EH139" s="258"/>
      <c r="EI139" s="258"/>
      <c r="EJ139" s="258"/>
      <c r="EK139" s="258"/>
      <c r="EL139" s="258"/>
      <c r="EM139" s="258"/>
      <c r="EN139" s="258"/>
      <c r="EO139" s="258"/>
      <c r="EP139" s="258"/>
      <c r="EQ139" s="258"/>
      <c r="ER139" s="258"/>
      <c r="ES139" s="258"/>
      <c r="ET139" s="258"/>
      <c r="EU139" s="258"/>
      <c r="EV139" s="258"/>
      <c r="EW139" s="258"/>
      <c r="EX139" s="258"/>
      <c r="EY139" s="258"/>
      <c r="EZ139" s="258"/>
      <c r="FA139" s="258"/>
      <c r="FB139" s="258"/>
      <c r="FC139" s="258"/>
      <c r="FD139" s="258"/>
      <c r="FE139" s="258"/>
      <c r="FF139" s="258"/>
      <c r="FG139" s="258"/>
      <c r="FH139" s="258"/>
      <c r="FI139" s="258"/>
      <c r="FJ139" s="258"/>
      <c r="FK139" s="258"/>
      <c r="FL139" s="258"/>
      <c r="FM139" s="258"/>
      <c r="FN139" s="258"/>
      <c r="FO139" s="258"/>
      <c r="FP139" s="258"/>
      <c r="FQ139" s="258"/>
      <c r="FR139" s="258"/>
      <c r="FS139" s="258"/>
      <c r="FT139" s="258"/>
    </row>
    <row r="140" spans="1:176" s="526" customFormat="1" ht="13.5" customHeight="1">
      <c r="A140" s="553">
        <v>115</v>
      </c>
      <c r="B140" s="8" t="s">
        <v>53</v>
      </c>
      <c r="C140" s="8">
        <v>2714030</v>
      </c>
      <c r="D140" s="253" t="s">
        <v>1057</v>
      </c>
      <c r="E140" s="190" t="s">
        <v>125</v>
      </c>
      <c r="F140" s="190">
        <v>166</v>
      </c>
      <c r="G140" s="190" t="s">
        <v>45</v>
      </c>
      <c r="H140" s="190">
        <v>430.8</v>
      </c>
      <c r="I140" s="510">
        <v>75401000000</v>
      </c>
      <c r="J140" s="556" t="s">
        <v>939</v>
      </c>
      <c r="K140" s="566">
        <v>66201.649999999994</v>
      </c>
      <c r="L140" s="8" t="s">
        <v>1017</v>
      </c>
      <c r="M140" s="8" t="s">
        <v>1024</v>
      </c>
      <c r="N140" s="8" t="s">
        <v>56</v>
      </c>
      <c r="O140" s="8" t="s">
        <v>58</v>
      </c>
      <c r="P140" s="258"/>
      <c r="Q140" s="258"/>
      <c r="R140" s="258"/>
      <c r="S140" s="258"/>
      <c r="T140" s="258"/>
      <c r="U140" s="258"/>
      <c r="V140" s="258"/>
      <c r="W140" s="258"/>
      <c r="X140" s="258"/>
      <c r="Y140" s="258"/>
      <c r="Z140" s="258"/>
      <c r="AA140" s="258"/>
      <c r="AB140" s="258"/>
      <c r="AC140" s="258"/>
      <c r="AD140" s="258"/>
      <c r="AE140" s="258"/>
      <c r="AF140" s="258"/>
      <c r="AG140" s="258"/>
      <c r="AH140" s="258"/>
      <c r="AI140" s="258"/>
      <c r="AJ140" s="258"/>
      <c r="AK140" s="258"/>
      <c r="AL140" s="258"/>
      <c r="AM140" s="258"/>
      <c r="AN140" s="258"/>
      <c r="AO140" s="258"/>
      <c r="AP140" s="258"/>
      <c r="AQ140" s="258"/>
      <c r="AR140" s="258"/>
      <c r="AS140" s="258"/>
      <c r="AT140" s="258"/>
      <c r="AU140" s="258"/>
      <c r="AV140" s="258"/>
      <c r="AW140" s="258"/>
      <c r="AX140" s="258"/>
      <c r="AY140" s="258"/>
      <c r="AZ140" s="258"/>
      <c r="BA140" s="258"/>
      <c r="BB140" s="258"/>
      <c r="BC140" s="258"/>
      <c r="BD140" s="258"/>
      <c r="BE140" s="258"/>
      <c r="BF140" s="258"/>
      <c r="BG140" s="258"/>
      <c r="BH140" s="258"/>
      <c r="BI140" s="258"/>
      <c r="BJ140" s="258"/>
      <c r="BK140" s="258"/>
      <c r="BL140" s="258"/>
      <c r="BM140" s="258"/>
      <c r="BN140" s="258"/>
      <c r="BO140" s="258"/>
      <c r="BP140" s="258"/>
      <c r="BQ140" s="258"/>
      <c r="BR140" s="258"/>
      <c r="BS140" s="258"/>
      <c r="BT140" s="258"/>
      <c r="BU140" s="258"/>
      <c r="BV140" s="258"/>
      <c r="BW140" s="258"/>
      <c r="BX140" s="258"/>
      <c r="BY140" s="258"/>
      <c r="BZ140" s="258"/>
      <c r="CA140" s="258"/>
      <c r="CB140" s="258"/>
      <c r="CC140" s="258"/>
      <c r="CD140" s="258"/>
      <c r="CE140" s="258"/>
      <c r="CF140" s="258"/>
      <c r="CG140" s="258"/>
      <c r="CH140" s="258"/>
      <c r="CI140" s="258"/>
      <c r="CJ140" s="258"/>
      <c r="CK140" s="258"/>
      <c r="CL140" s="258"/>
      <c r="CM140" s="258"/>
      <c r="CN140" s="258"/>
      <c r="CO140" s="258"/>
      <c r="CP140" s="258"/>
      <c r="CQ140" s="258"/>
      <c r="CR140" s="258"/>
      <c r="CS140" s="258"/>
      <c r="CT140" s="258"/>
      <c r="CU140" s="258"/>
      <c r="CV140" s="258"/>
      <c r="CW140" s="258"/>
      <c r="CX140" s="258"/>
      <c r="CY140" s="258"/>
      <c r="CZ140" s="258"/>
      <c r="DA140" s="258"/>
      <c r="DB140" s="258"/>
      <c r="DC140" s="258"/>
      <c r="DD140" s="258"/>
      <c r="DE140" s="258"/>
      <c r="DF140" s="258"/>
      <c r="DG140" s="258"/>
      <c r="DH140" s="258"/>
      <c r="DI140" s="258"/>
      <c r="DJ140" s="258"/>
      <c r="DK140" s="258"/>
      <c r="DL140" s="258"/>
      <c r="DM140" s="258"/>
      <c r="DN140" s="258"/>
      <c r="DO140" s="258"/>
      <c r="DP140" s="258"/>
      <c r="DQ140" s="258"/>
      <c r="DR140" s="258"/>
      <c r="DS140" s="258"/>
      <c r="DT140" s="258"/>
      <c r="DU140" s="258"/>
      <c r="DV140" s="258"/>
      <c r="DW140" s="258"/>
      <c r="DX140" s="258"/>
      <c r="DY140" s="258"/>
      <c r="DZ140" s="258"/>
      <c r="EA140" s="258"/>
      <c r="EB140" s="258"/>
      <c r="EC140" s="258"/>
      <c r="ED140" s="258"/>
      <c r="EE140" s="258"/>
      <c r="EF140" s="258"/>
      <c r="EG140" s="258"/>
      <c r="EH140" s="258"/>
      <c r="EI140" s="258"/>
      <c r="EJ140" s="258"/>
      <c r="EK140" s="258"/>
      <c r="EL140" s="258"/>
      <c r="EM140" s="258"/>
      <c r="EN140" s="258"/>
      <c r="EO140" s="258"/>
      <c r="EP140" s="258"/>
      <c r="EQ140" s="258"/>
      <c r="ER140" s="258"/>
      <c r="ES140" s="258"/>
      <c r="ET140" s="258"/>
      <c r="EU140" s="258"/>
      <c r="EV140" s="258"/>
      <c r="EW140" s="258"/>
      <c r="EX140" s="258"/>
      <c r="EY140" s="258"/>
      <c r="EZ140" s="258"/>
      <c r="FA140" s="258"/>
      <c r="FB140" s="258"/>
      <c r="FC140" s="258"/>
      <c r="FD140" s="258"/>
      <c r="FE140" s="258"/>
      <c r="FF140" s="258"/>
      <c r="FG140" s="258"/>
      <c r="FH140" s="258"/>
      <c r="FI140" s="258"/>
      <c r="FJ140" s="258"/>
      <c r="FK140" s="258"/>
      <c r="FL140" s="258"/>
      <c r="FM140" s="258"/>
      <c r="FN140" s="258"/>
      <c r="FO140" s="258"/>
      <c r="FP140" s="258"/>
      <c r="FQ140" s="258"/>
      <c r="FR140" s="258"/>
      <c r="FS140" s="258"/>
      <c r="FT140" s="258"/>
    </row>
    <row r="141" spans="1:176" s="558" customFormat="1" ht="28.5" customHeight="1">
      <c r="A141" s="553">
        <v>116</v>
      </c>
      <c r="B141" s="8" t="s">
        <v>53</v>
      </c>
      <c r="C141" s="554">
        <v>7499090</v>
      </c>
      <c r="D141" s="555" t="s">
        <v>1076</v>
      </c>
      <c r="E141" s="190" t="s">
        <v>125</v>
      </c>
      <c r="F141" s="560">
        <v>796</v>
      </c>
      <c r="G141" s="224" t="s">
        <v>37</v>
      </c>
      <c r="H141" s="553"/>
      <c r="I141" s="510">
        <v>75401000000</v>
      </c>
      <c r="J141" s="556" t="s">
        <v>939</v>
      </c>
      <c r="K141" s="255">
        <v>200000</v>
      </c>
      <c r="L141" s="518" t="s">
        <v>1004</v>
      </c>
      <c r="M141" s="556" t="s">
        <v>49</v>
      </c>
      <c r="N141" s="561" t="s">
        <v>56</v>
      </c>
      <c r="O141" s="8" t="s">
        <v>58</v>
      </c>
    </row>
    <row r="142" spans="1:176" s="558" customFormat="1" ht="20.25" customHeight="1">
      <c r="A142" s="553">
        <v>117</v>
      </c>
      <c r="B142" s="8" t="s">
        <v>53</v>
      </c>
      <c r="C142" s="554">
        <v>5020000</v>
      </c>
      <c r="D142" s="555" t="s">
        <v>1077</v>
      </c>
      <c r="E142" s="190" t="s">
        <v>125</v>
      </c>
      <c r="F142" s="560">
        <v>796</v>
      </c>
      <c r="G142" s="224" t="s">
        <v>37</v>
      </c>
      <c r="H142" s="553"/>
      <c r="I142" s="510">
        <v>75401000000</v>
      </c>
      <c r="J142" s="556" t="s">
        <v>939</v>
      </c>
      <c r="K142" s="255">
        <v>1500</v>
      </c>
      <c r="L142" s="518" t="s">
        <v>1004</v>
      </c>
      <c r="M142" s="556" t="s">
        <v>49</v>
      </c>
      <c r="N142" s="561" t="s">
        <v>56</v>
      </c>
      <c r="O142" s="8" t="s">
        <v>58</v>
      </c>
    </row>
    <row r="143" spans="1:176" s="558" customFormat="1" ht="27.75" customHeight="1">
      <c r="A143" s="553">
        <v>118</v>
      </c>
      <c r="B143" s="8" t="s">
        <v>53</v>
      </c>
      <c r="C143" s="554">
        <v>8040020</v>
      </c>
      <c r="D143" s="555" t="s">
        <v>967</v>
      </c>
      <c r="E143" s="190" t="s">
        <v>125</v>
      </c>
      <c r="F143" s="553">
        <v>792</v>
      </c>
      <c r="G143" s="565" t="s">
        <v>51</v>
      </c>
      <c r="H143" s="553"/>
      <c r="I143" s="510">
        <v>75401000000</v>
      </c>
      <c r="J143" s="556" t="s">
        <v>939</v>
      </c>
      <c r="K143" s="255">
        <v>19700</v>
      </c>
      <c r="L143" s="8" t="s">
        <v>1010</v>
      </c>
      <c r="M143" s="556" t="s">
        <v>49</v>
      </c>
      <c r="N143" s="561" t="s">
        <v>56</v>
      </c>
      <c r="O143" s="8" t="s">
        <v>58</v>
      </c>
    </row>
    <row r="144" spans="1:176" s="558" customFormat="1" ht="26.25" customHeight="1">
      <c r="A144" s="553">
        <v>119</v>
      </c>
      <c r="B144" s="8" t="s">
        <v>53</v>
      </c>
      <c r="C144" s="554">
        <v>7423050</v>
      </c>
      <c r="D144" s="555" t="s">
        <v>1078</v>
      </c>
      <c r="E144" s="190" t="s">
        <v>125</v>
      </c>
      <c r="F144" s="560">
        <v>796</v>
      </c>
      <c r="G144" s="224" t="s">
        <v>37</v>
      </c>
      <c r="H144" s="553"/>
      <c r="I144" s="510">
        <v>75401000000</v>
      </c>
      <c r="J144" s="556" t="s">
        <v>939</v>
      </c>
      <c r="K144" s="255">
        <v>200000</v>
      </c>
      <c r="L144" s="8" t="s">
        <v>1017</v>
      </c>
      <c r="M144" s="8" t="s">
        <v>1079</v>
      </c>
      <c r="N144" s="561" t="s">
        <v>56</v>
      </c>
      <c r="O144" s="8" t="s">
        <v>58</v>
      </c>
    </row>
    <row r="145" spans="1:176" s="558" customFormat="1" ht="60.75" customHeight="1">
      <c r="A145" s="553">
        <v>120</v>
      </c>
      <c r="B145" s="8" t="s">
        <v>53</v>
      </c>
      <c r="C145" s="554">
        <v>7423050</v>
      </c>
      <c r="D145" s="555" t="s">
        <v>1080</v>
      </c>
      <c r="E145" s="190" t="s">
        <v>125</v>
      </c>
      <c r="F145" s="560">
        <v>796</v>
      </c>
      <c r="G145" s="224" t="s">
        <v>37</v>
      </c>
      <c r="H145" s="553"/>
      <c r="I145" s="510">
        <v>75401000000</v>
      </c>
      <c r="J145" s="556" t="s">
        <v>939</v>
      </c>
      <c r="K145" s="255">
        <v>217500</v>
      </c>
      <c r="L145" s="8" t="s">
        <v>1017</v>
      </c>
      <c r="M145" s="8" t="s">
        <v>1059</v>
      </c>
      <c r="N145" s="561" t="s">
        <v>56</v>
      </c>
      <c r="O145" s="8" t="s">
        <v>58</v>
      </c>
    </row>
    <row r="146" spans="1:176" s="558" customFormat="1" ht="21.75" customHeight="1">
      <c r="A146" s="553">
        <v>121</v>
      </c>
      <c r="B146" s="8" t="s">
        <v>53</v>
      </c>
      <c r="C146" s="554">
        <v>1816000</v>
      </c>
      <c r="D146" s="555" t="s">
        <v>1081</v>
      </c>
      <c r="E146" s="190" t="s">
        <v>125</v>
      </c>
      <c r="F146" s="554">
        <v>796</v>
      </c>
      <c r="G146" s="518" t="s">
        <v>37</v>
      </c>
      <c r="H146" s="553">
        <v>1753</v>
      </c>
      <c r="I146" s="510">
        <v>75401000000</v>
      </c>
      <c r="J146" s="556" t="s">
        <v>939</v>
      </c>
      <c r="K146" s="255">
        <v>286399</v>
      </c>
      <c r="L146" s="8" t="s">
        <v>1017</v>
      </c>
      <c r="M146" s="8" t="s">
        <v>1024</v>
      </c>
      <c r="N146" s="561" t="s">
        <v>56</v>
      </c>
      <c r="O146" s="8" t="s">
        <v>58</v>
      </c>
    </row>
    <row r="147" spans="1:176" s="526" customFormat="1" ht="32.25" customHeight="1">
      <c r="A147" s="553">
        <v>122</v>
      </c>
      <c r="B147" s="8" t="s">
        <v>53</v>
      </c>
      <c r="C147" s="8">
        <v>2519880</v>
      </c>
      <c r="D147" s="253" t="s">
        <v>1082</v>
      </c>
      <c r="E147" s="190" t="s">
        <v>125</v>
      </c>
      <c r="F147" s="190">
        <v>796</v>
      </c>
      <c r="G147" s="190" t="s">
        <v>37</v>
      </c>
      <c r="H147" s="190">
        <v>3</v>
      </c>
      <c r="I147" s="510">
        <v>75401000000</v>
      </c>
      <c r="J147" s="556" t="s">
        <v>939</v>
      </c>
      <c r="K147" s="566">
        <v>1728.81</v>
      </c>
      <c r="L147" s="8" t="s">
        <v>1017</v>
      </c>
      <c r="M147" s="8" t="s">
        <v>1024</v>
      </c>
      <c r="N147" s="8" t="s">
        <v>56</v>
      </c>
      <c r="O147" s="8" t="s">
        <v>58</v>
      </c>
      <c r="P147" s="258"/>
      <c r="Q147" s="258"/>
      <c r="R147" s="258"/>
      <c r="S147" s="258"/>
      <c r="T147" s="258"/>
      <c r="U147" s="258"/>
      <c r="V147" s="258"/>
      <c r="W147" s="258"/>
      <c r="X147" s="258"/>
      <c r="Y147" s="258"/>
      <c r="Z147" s="258"/>
      <c r="AA147" s="258"/>
      <c r="AB147" s="258"/>
      <c r="AC147" s="258"/>
      <c r="AD147" s="258"/>
      <c r="AE147" s="258"/>
      <c r="AF147" s="258"/>
      <c r="AG147" s="258"/>
      <c r="AH147" s="258"/>
      <c r="AI147" s="258"/>
      <c r="AJ147" s="258"/>
      <c r="AK147" s="258"/>
      <c r="AL147" s="258"/>
      <c r="AM147" s="258"/>
      <c r="AN147" s="258"/>
      <c r="AO147" s="258"/>
      <c r="AP147" s="258"/>
      <c r="AQ147" s="258"/>
      <c r="AR147" s="258"/>
      <c r="AS147" s="258"/>
      <c r="AT147" s="258"/>
      <c r="AU147" s="258"/>
      <c r="AV147" s="258"/>
      <c r="AW147" s="258"/>
      <c r="AX147" s="258"/>
      <c r="AY147" s="258"/>
      <c r="AZ147" s="258"/>
      <c r="BA147" s="258"/>
      <c r="BB147" s="258"/>
      <c r="BC147" s="258"/>
      <c r="BD147" s="258"/>
      <c r="BE147" s="258"/>
      <c r="BF147" s="258"/>
      <c r="BG147" s="258"/>
      <c r="BH147" s="258"/>
      <c r="BI147" s="258"/>
      <c r="BJ147" s="258"/>
      <c r="BK147" s="258"/>
      <c r="BL147" s="258"/>
      <c r="BM147" s="258"/>
      <c r="BN147" s="258"/>
      <c r="BO147" s="258"/>
      <c r="BP147" s="258"/>
      <c r="BQ147" s="258"/>
      <c r="BR147" s="258"/>
      <c r="BS147" s="258"/>
      <c r="BT147" s="258"/>
      <c r="BU147" s="258"/>
      <c r="BV147" s="258"/>
      <c r="BW147" s="258"/>
      <c r="BX147" s="258"/>
      <c r="BY147" s="258"/>
      <c r="BZ147" s="258"/>
      <c r="CA147" s="258"/>
      <c r="CB147" s="258"/>
      <c r="CC147" s="258"/>
      <c r="CD147" s="258"/>
      <c r="CE147" s="258"/>
      <c r="CF147" s="258"/>
      <c r="CG147" s="258"/>
      <c r="CH147" s="258"/>
      <c r="CI147" s="258"/>
      <c r="CJ147" s="258"/>
      <c r="CK147" s="258"/>
      <c r="CL147" s="258"/>
      <c r="CM147" s="258"/>
      <c r="CN147" s="258"/>
      <c r="CO147" s="258"/>
      <c r="CP147" s="258"/>
      <c r="CQ147" s="258"/>
      <c r="CR147" s="258"/>
      <c r="CS147" s="258"/>
      <c r="CT147" s="258"/>
      <c r="CU147" s="258"/>
      <c r="CV147" s="258"/>
      <c r="CW147" s="258"/>
      <c r="CX147" s="258"/>
      <c r="CY147" s="258"/>
      <c r="CZ147" s="258"/>
      <c r="DA147" s="258"/>
      <c r="DB147" s="258"/>
      <c r="DC147" s="258"/>
      <c r="DD147" s="258"/>
      <c r="DE147" s="258"/>
      <c r="DF147" s="258"/>
      <c r="DG147" s="258"/>
      <c r="DH147" s="258"/>
      <c r="DI147" s="258"/>
      <c r="DJ147" s="258"/>
      <c r="DK147" s="258"/>
      <c r="DL147" s="258"/>
      <c r="DM147" s="258"/>
      <c r="DN147" s="258"/>
      <c r="DO147" s="258"/>
      <c r="DP147" s="258"/>
      <c r="DQ147" s="258"/>
      <c r="DR147" s="258"/>
      <c r="DS147" s="258"/>
      <c r="DT147" s="258"/>
      <c r="DU147" s="258"/>
      <c r="DV147" s="258"/>
      <c r="DW147" s="258"/>
      <c r="DX147" s="258"/>
      <c r="DY147" s="258"/>
      <c r="DZ147" s="258"/>
      <c r="EA147" s="258"/>
      <c r="EB147" s="258"/>
      <c r="EC147" s="258"/>
      <c r="ED147" s="258"/>
      <c r="EE147" s="258"/>
      <c r="EF147" s="258"/>
      <c r="EG147" s="258"/>
      <c r="EH147" s="258"/>
      <c r="EI147" s="258"/>
      <c r="EJ147" s="258"/>
      <c r="EK147" s="258"/>
      <c r="EL147" s="258"/>
      <c r="EM147" s="258"/>
      <c r="EN147" s="258"/>
      <c r="EO147" s="258"/>
      <c r="EP147" s="258"/>
      <c r="EQ147" s="258"/>
      <c r="ER147" s="258"/>
      <c r="ES147" s="258"/>
      <c r="ET147" s="258"/>
      <c r="EU147" s="258"/>
      <c r="EV147" s="258"/>
      <c r="EW147" s="258"/>
      <c r="EX147" s="258"/>
      <c r="EY147" s="258"/>
      <c r="EZ147" s="258"/>
      <c r="FA147" s="258"/>
      <c r="FB147" s="258"/>
      <c r="FC147" s="258"/>
      <c r="FD147" s="258"/>
      <c r="FE147" s="258"/>
      <c r="FF147" s="258"/>
      <c r="FG147" s="258"/>
      <c r="FH147" s="258"/>
      <c r="FI147" s="258"/>
      <c r="FJ147" s="258"/>
      <c r="FK147" s="258"/>
      <c r="FL147" s="258"/>
      <c r="FM147" s="258"/>
      <c r="FN147" s="258"/>
      <c r="FO147" s="258"/>
      <c r="FP147" s="258"/>
      <c r="FQ147" s="258"/>
      <c r="FR147" s="258"/>
      <c r="FS147" s="258"/>
      <c r="FT147" s="258"/>
    </row>
    <row r="148" spans="1:176" s="558" customFormat="1" ht="27.75" customHeight="1">
      <c r="A148" s="553">
        <v>123</v>
      </c>
      <c r="B148" s="8" t="s">
        <v>53</v>
      </c>
      <c r="C148" s="554">
        <v>1816000</v>
      </c>
      <c r="D148" s="555" t="s">
        <v>1083</v>
      </c>
      <c r="E148" s="190" t="s">
        <v>125</v>
      </c>
      <c r="F148" s="554">
        <v>796</v>
      </c>
      <c r="G148" s="518" t="s">
        <v>37</v>
      </c>
      <c r="H148" s="553">
        <v>191</v>
      </c>
      <c r="I148" s="510">
        <v>75401000000</v>
      </c>
      <c r="J148" s="556" t="s">
        <v>939</v>
      </c>
      <c r="K148" s="255">
        <v>294569</v>
      </c>
      <c r="L148" s="8" t="s">
        <v>1024</v>
      </c>
      <c r="M148" s="8" t="s">
        <v>1059</v>
      </c>
      <c r="N148" s="561" t="s">
        <v>56</v>
      </c>
      <c r="O148" s="8" t="s">
        <v>58</v>
      </c>
    </row>
    <row r="149" spans="1:176" s="558" customFormat="1" ht="21.75" customHeight="1">
      <c r="A149" s="553">
        <v>124</v>
      </c>
      <c r="B149" s="8" t="s">
        <v>53</v>
      </c>
      <c r="C149" s="554">
        <v>2423960</v>
      </c>
      <c r="D149" s="555" t="s">
        <v>1084</v>
      </c>
      <c r="E149" s="190" t="s">
        <v>125</v>
      </c>
      <c r="F149" s="554">
        <v>796</v>
      </c>
      <c r="G149" s="518" t="s">
        <v>37</v>
      </c>
      <c r="H149" s="553"/>
      <c r="I149" s="510">
        <v>75401000000</v>
      </c>
      <c r="J149" s="556" t="s">
        <v>939</v>
      </c>
      <c r="K149" s="255">
        <v>18680</v>
      </c>
      <c r="L149" s="8" t="s">
        <v>1017</v>
      </c>
      <c r="M149" s="8" t="s">
        <v>1059</v>
      </c>
      <c r="N149" s="561" t="s">
        <v>56</v>
      </c>
      <c r="O149" s="8" t="s">
        <v>58</v>
      </c>
    </row>
    <row r="150" spans="1:176" s="558" customFormat="1" ht="30.75" customHeight="1">
      <c r="A150" s="553">
        <v>125</v>
      </c>
      <c r="B150" s="8" t="s">
        <v>53</v>
      </c>
      <c r="C150" s="554">
        <v>2424714</v>
      </c>
      <c r="D150" s="555" t="s">
        <v>1085</v>
      </c>
      <c r="E150" s="190" t="s">
        <v>125</v>
      </c>
      <c r="F150" s="554">
        <v>796</v>
      </c>
      <c r="G150" s="518" t="s">
        <v>37</v>
      </c>
      <c r="H150" s="553">
        <v>1044</v>
      </c>
      <c r="I150" s="510">
        <v>75401000000</v>
      </c>
      <c r="J150" s="556" t="s">
        <v>939</v>
      </c>
      <c r="K150" s="255">
        <v>49073</v>
      </c>
      <c r="L150" s="8" t="s">
        <v>1017</v>
      </c>
      <c r="M150" s="8" t="s">
        <v>1024</v>
      </c>
      <c r="N150" s="561" t="s">
        <v>56</v>
      </c>
      <c r="O150" s="8" t="s">
        <v>58</v>
      </c>
    </row>
    <row r="151" spans="1:176" s="558" customFormat="1" ht="37.5" customHeight="1">
      <c r="A151" s="553">
        <v>126</v>
      </c>
      <c r="B151" s="8" t="s">
        <v>53</v>
      </c>
      <c r="C151" s="559">
        <v>2944020</v>
      </c>
      <c r="D151" s="555" t="s">
        <v>1086</v>
      </c>
      <c r="E151" s="190" t="s">
        <v>125</v>
      </c>
      <c r="F151" s="554">
        <v>796</v>
      </c>
      <c r="G151" s="518" t="s">
        <v>37</v>
      </c>
      <c r="H151" s="553">
        <v>82</v>
      </c>
      <c r="I151" s="510">
        <v>75401000000</v>
      </c>
      <c r="J151" s="556" t="s">
        <v>939</v>
      </c>
      <c r="K151" s="255">
        <v>68049</v>
      </c>
      <c r="L151" s="8" t="s">
        <v>1024</v>
      </c>
      <c r="M151" s="556" t="s">
        <v>1087</v>
      </c>
      <c r="N151" s="561" t="s">
        <v>56</v>
      </c>
      <c r="O151" s="8" t="s">
        <v>58</v>
      </c>
    </row>
    <row r="152" spans="1:176" s="558" customFormat="1" ht="34.5" customHeight="1">
      <c r="A152" s="553">
        <v>127</v>
      </c>
      <c r="B152" s="8" t="s">
        <v>53</v>
      </c>
      <c r="C152" s="190">
        <v>7492031</v>
      </c>
      <c r="D152" s="555" t="s">
        <v>1088</v>
      </c>
      <c r="E152" s="190" t="s">
        <v>125</v>
      </c>
      <c r="F152" s="560">
        <v>796</v>
      </c>
      <c r="G152" s="224" t="s">
        <v>37</v>
      </c>
      <c r="H152" s="553"/>
      <c r="I152" s="510">
        <v>75401000000</v>
      </c>
      <c r="J152" s="556" t="s">
        <v>939</v>
      </c>
      <c r="K152" s="255">
        <v>21186</v>
      </c>
      <c r="L152" s="8" t="s">
        <v>1024</v>
      </c>
      <c r="M152" s="556" t="s">
        <v>1087</v>
      </c>
      <c r="N152" s="561" t="s">
        <v>56</v>
      </c>
      <c r="O152" s="8" t="s">
        <v>58</v>
      </c>
    </row>
    <row r="153" spans="1:176" s="558" customFormat="1" ht="28.5" customHeight="1">
      <c r="A153" s="553">
        <v>128</v>
      </c>
      <c r="B153" s="8" t="s">
        <v>53</v>
      </c>
      <c r="C153" s="554">
        <v>2211354</v>
      </c>
      <c r="D153" s="555" t="s">
        <v>1089</v>
      </c>
      <c r="E153" s="190" t="s">
        <v>125</v>
      </c>
      <c r="F153" s="554">
        <v>796</v>
      </c>
      <c r="G153" s="518" t="s">
        <v>37</v>
      </c>
      <c r="H153" s="553">
        <v>467</v>
      </c>
      <c r="I153" s="510">
        <v>75401000000</v>
      </c>
      <c r="J153" s="556" t="s">
        <v>939</v>
      </c>
      <c r="K153" s="255">
        <v>86900</v>
      </c>
      <c r="L153" s="8" t="s">
        <v>1024</v>
      </c>
      <c r="M153" s="556" t="s">
        <v>1087</v>
      </c>
      <c r="N153" s="561" t="s">
        <v>56</v>
      </c>
      <c r="O153" s="8" t="s">
        <v>58</v>
      </c>
    </row>
    <row r="154" spans="1:176" s="558" customFormat="1" ht="28.5" customHeight="1">
      <c r="A154" s="553">
        <v>129</v>
      </c>
      <c r="B154" s="8" t="s">
        <v>53</v>
      </c>
      <c r="C154" s="554">
        <v>2211354</v>
      </c>
      <c r="D154" s="555" t="s">
        <v>1090</v>
      </c>
      <c r="E154" s="190" t="s">
        <v>125</v>
      </c>
      <c r="F154" s="554">
        <v>796</v>
      </c>
      <c r="G154" s="518" t="s">
        <v>37</v>
      </c>
      <c r="H154" s="553">
        <v>1052</v>
      </c>
      <c r="I154" s="510">
        <v>75401000000</v>
      </c>
      <c r="J154" s="556" t="s">
        <v>939</v>
      </c>
      <c r="K154" s="255">
        <v>212704</v>
      </c>
      <c r="L154" s="8" t="s">
        <v>1024</v>
      </c>
      <c r="M154" s="556" t="s">
        <v>1087</v>
      </c>
      <c r="N154" s="561" t="s">
        <v>56</v>
      </c>
      <c r="O154" s="8" t="s">
        <v>58</v>
      </c>
    </row>
    <row r="155" spans="1:176" s="526" customFormat="1" ht="18" customHeight="1">
      <c r="A155" s="553">
        <v>130</v>
      </c>
      <c r="B155" s="8" t="s">
        <v>53</v>
      </c>
      <c r="C155" s="8">
        <v>3697000</v>
      </c>
      <c r="D155" s="253" t="s">
        <v>1091</v>
      </c>
      <c r="E155" s="190" t="s">
        <v>125</v>
      </c>
      <c r="F155" s="190">
        <v>796</v>
      </c>
      <c r="G155" s="565" t="s">
        <v>37</v>
      </c>
      <c r="H155" s="190">
        <v>145</v>
      </c>
      <c r="I155" s="510">
        <v>75401000000</v>
      </c>
      <c r="J155" s="556" t="s">
        <v>939</v>
      </c>
      <c r="K155" s="566">
        <f>1232.93+7161.14</f>
        <v>8394.07</v>
      </c>
      <c r="L155" s="8" t="s">
        <v>1017</v>
      </c>
      <c r="M155" s="8" t="s">
        <v>1024</v>
      </c>
      <c r="N155" s="8" t="s">
        <v>56</v>
      </c>
      <c r="O155" s="8" t="s">
        <v>58</v>
      </c>
      <c r="P155" s="258"/>
      <c r="Q155" s="258"/>
      <c r="R155" s="258"/>
      <c r="S155" s="258"/>
      <c r="T155" s="258"/>
      <c r="U155" s="258"/>
      <c r="V155" s="258"/>
      <c r="W155" s="258"/>
      <c r="X155" s="258"/>
      <c r="Y155" s="258"/>
      <c r="Z155" s="258"/>
      <c r="AA155" s="258"/>
      <c r="AB155" s="258"/>
      <c r="AC155" s="258"/>
      <c r="AD155" s="258"/>
      <c r="AE155" s="258"/>
      <c r="AF155" s="258"/>
      <c r="AG155" s="258"/>
      <c r="AH155" s="258"/>
      <c r="AI155" s="258"/>
      <c r="AJ155" s="258"/>
      <c r="AK155" s="258"/>
      <c r="AL155" s="258"/>
      <c r="AM155" s="258"/>
      <c r="AN155" s="258"/>
      <c r="AO155" s="258"/>
      <c r="AP155" s="258"/>
      <c r="AQ155" s="258"/>
      <c r="AR155" s="258"/>
      <c r="AS155" s="258"/>
      <c r="AT155" s="258"/>
      <c r="AU155" s="258"/>
      <c r="AV155" s="258"/>
      <c r="AW155" s="258"/>
      <c r="AX155" s="258"/>
      <c r="AY155" s="258"/>
      <c r="AZ155" s="258"/>
      <c r="BA155" s="258"/>
      <c r="BB155" s="258"/>
      <c r="BC155" s="258"/>
      <c r="BD155" s="258"/>
      <c r="BE155" s="258"/>
      <c r="BF155" s="258"/>
      <c r="BG155" s="258"/>
      <c r="BH155" s="258"/>
      <c r="BI155" s="258"/>
      <c r="BJ155" s="258"/>
      <c r="BK155" s="258"/>
      <c r="BL155" s="258"/>
      <c r="BM155" s="258"/>
      <c r="BN155" s="258"/>
      <c r="BO155" s="258"/>
      <c r="BP155" s="258"/>
      <c r="BQ155" s="258"/>
      <c r="BR155" s="258"/>
      <c r="BS155" s="258"/>
      <c r="BT155" s="258"/>
      <c r="BU155" s="258"/>
      <c r="BV155" s="258"/>
      <c r="BW155" s="258"/>
      <c r="BX155" s="258"/>
      <c r="BY155" s="258"/>
      <c r="BZ155" s="258"/>
      <c r="CA155" s="258"/>
      <c r="CB155" s="258"/>
      <c r="CC155" s="258"/>
      <c r="CD155" s="258"/>
      <c r="CE155" s="258"/>
      <c r="CF155" s="258"/>
      <c r="CG155" s="258"/>
      <c r="CH155" s="258"/>
      <c r="CI155" s="258"/>
      <c r="CJ155" s="258"/>
      <c r="CK155" s="258"/>
      <c r="CL155" s="258"/>
      <c r="CM155" s="258"/>
      <c r="CN155" s="258"/>
      <c r="CO155" s="258"/>
      <c r="CP155" s="258"/>
      <c r="CQ155" s="258"/>
      <c r="CR155" s="258"/>
      <c r="CS155" s="258"/>
      <c r="CT155" s="258"/>
      <c r="CU155" s="258"/>
      <c r="CV155" s="258"/>
      <c r="CW155" s="258"/>
      <c r="CX155" s="258"/>
      <c r="CY155" s="258"/>
      <c r="CZ155" s="258"/>
      <c r="DA155" s="258"/>
      <c r="DB155" s="258"/>
      <c r="DC155" s="258"/>
      <c r="DD155" s="258"/>
      <c r="DE155" s="258"/>
      <c r="DF155" s="258"/>
      <c r="DG155" s="258"/>
      <c r="DH155" s="258"/>
      <c r="DI155" s="258"/>
      <c r="DJ155" s="258"/>
      <c r="DK155" s="258"/>
      <c r="DL155" s="258"/>
      <c r="DM155" s="258"/>
      <c r="DN155" s="258"/>
      <c r="DO155" s="258"/>
      <c r="DP155" s="258"/>
      <c r="DQ155" s="258"/>
      <c r="DR155" s="258"/>
      <c r="DS155" s="258"/>
      <c r="DT155" s="258"/>
      <c r="DU155" s="258"/>
      <c r="DV155" s="258"/>
      <c r="DW155" s="258"/>
      <c r="DX155" s="258"/>
      <c r="DY155" s="258"/>
      <c r="DZ155" s="258"/>
      <c r="EA155" s="258"/>
      <c r="EB155" s="258"/>
      <c r="EC155" s="258"/>
      <c r="ED155" s="258"/>
      <c r="EE155" s="258"/>
      <c r="EF155" s="258"/>
      <c r="EG155" s="258"/>
      <c r="EH155" s="258"/>
      <c r="EI155" s="258"/>
      <c r="EJ155" s="258"/>
      <c r="EK155" s="258"/>
      <c r="EL155" s="258"/>
      <c r="EM155" s="258"/>
      <c r="EN155" s="258"/>
      <c r="EO155" s="258"/>
      <c r="EP155" s="258"/>
      <c r="EQ155" s="258"/>
      <c r="ER155" s="258"/>
      <c r="ES155" s="258"/>
      <c r="ET155" s="258"/>
      <c r="EU155" s="258"/>
      <c r="EV155" s="258"/>
      <c r="EW155" s="258"/>
      <c r="EX155" s="258"/>
      <c r="EY155" s="258"/>
      <c r="EZ155" s="258"/>
      <c r="FA155" s="258"/>
      <c r="FB155" s="258"/>
      <c r="FC155" s="258"/>
      <c r="FD155" s="258"/>
      <c r="FE155" s="258"/>
      <c r="FF155" s="258"/>
      <c r="FG155" s="258"/>
      <c r="FH155" s="258"/>
      <c r="FI155" s="258"/>
      <c r="FJ155" s="258"/>
      <c r="FK155" s="258"/>
      <c r="FL155" s="258"/>
      <c r="FM155" s="258"/>
      <c r="FN155" s="258"/>
      <c r="FO155" s="258"/>
      <c r="FP155" s="258"/>
      <c r="FQ155" s="258"/>
      <c r="FR155" s="258"/>
      <c r="FS155" s="258"/>
      <c r="FT155" s="258"/>
    </row>
    <row r="156" spans="1:176" s="526" customFormat="1" ht="19.5" customHeight="1">
      <c r="A156" s="553">
        <v>131</v>
      </c>
      <c r="B156" s="8" t="s">
        <v>53</v>
      </c>
      <c r="C156" s="8">
        <v>3697000</v>
      </c>
      <c r="D156" s="253" t="s">
        <v>1091</v>
      </c>
      <c r="E156" s="190" t="s">
        <v>125</v>
      </c>
      <c r="F156" s="190">
        <v>796</v>
      </c>
      <c r="G156" s="190" t="s">
        <v>37</v>
      </c>
      <c r="H156" s="190">
        <v>170</v>
      </c>
      <c r="I156" s="510">
        <v>75401000000</v>
      </c>
      <c r="J156" s="556" t="s">
        <v>939</v>
      </c>
      <c r="K156" s="566">
        <f>4703.97+7415.32</f>
        <v>12119.29</v>
      </c>
      <c r="L156" s="8" t="s">
        <v>1017</v>
      </c>
      <c r="M156" s="8" t="s">
        <v>1024</v>
      </c>
      <c r="N156" s="8" t="s">
        <v>56</v>
      </c>
      <c r="O156" s="8" t="s">
        <v>58</v>
      </c>
      <c r="P156" s="258"/>
      <c r="Q156" s="258"/>
      <c r="R156" s="258"/>
      <c r="S156" s="258"/>
      <c r="T156" s="258"/>
      <c r="U156" s="258"/>
      <c r="V156" s="258"/>
      <c r="W156" s="258"/>
      <c r="X156" s="258"/>
      <c r="Y156" s="258"/>
      <c r="Z156" s="258"/>
      <c r="AA156" s="258"/>
      <c r="AB156" s="258"/>
      <c r="AC156" s="258"/>
      <c r="AD156" s="258"/>
      <c r="AE156" s="258"/>
      <c r="AF156" s="258"/>
      <c r="AG156" s="258"/>
      <c r="AH156" s="258"/>
      <c r="AI156" s="258"/>
      <c r="AJ156" s="258"/>
      <c r="AK156" s="258"/>
      <c r="AL156" s="258"/>
      <c r="AM156" s="258"/>
      <c r="AN156" s="258"/>
      <c r="AO156" s="258"/>
      <c r="AP156" s="258"/>
      <c r="AQ156" s="258"/>
      <c r="AR156" s="258"/>
      <c r="AS156" s="258"/>
      <c r="AT156" s="258"/>
      <c r="AU156" s="258"/>
      <c r="AV156" s="258"/>
      <c r="AW156" s="258"/>
      <c r="AX156" s="258"/>
      <c r="AY156" s="258"/>
      <c r="AZ156" s="258"/>
      <c r="BA156" s="258"/>
      <c r="BB156" s="258"/>
      <c r="BC156" s="258"/>
      <c r="BD156" s="258"/>
      <c r="BE156" s="258"/>
      <c r="BF156" s="258"/>
      <c r="BG156" s="258"/>
      <c r="BH156" s="258"/>
      <c r="BI156" s="258"/>
      <c r="BJ156" s="258"/>
      <c r="BK156" s="258"/>
      <c r="BL156" s="258"/>
      <c r="BM156" s="258"/>
      <c r="BN156" s="258"/>
      <c r="BO156" s="258"/>
      <c r="BP156" s="258"/>
      <c r="BQ156" s="258"/>
      <c r="BR156" s="258"/>
      <c r="BS156" s="258"/>
      <c r="BT156" s="258"/>
      <c r="BU156" s="258"/>
      <c r="BV156" s="258"/>
      <c r="BW156" s="258"/>
      <c r="BX156" s="258"/>
      <c r="BY156" s="258"/>
      <c r="BZ156" s="258"/>
      <c r="CA156" s="258"/>
      <c r="CB156" s="258"/>
      <c r="CC156" s="258"/>
      <c r="CD156" s="258"/>
      <c r="CE156" s="258"/>
      <c r="CF156" s="258"/>
      <c r="CG156" s="258"/>
      <c r="CH156" s="258"/>
      <c r="CI156" s="258"/>
      <c r="CJ156" s="258"/>
      <c r="CK156" s="258"/>
      <c r="CL156" s="258"/>
      <c r="CM156" s="258"/>
      <c r="CN156" s="258"/>
      <c r="CO156" s="258"/>
      <c r="CP156" s="258"/>
      <c r="CQ156" s="258"/>
      <c r="CR156" s="258"/>
      <c r="CS156" s="258"/>
      <c r="CT156" s="258"/>
      <c r="CU156" s="258"/>
      <c r="CV156" s="258"/>
      <c r="CW156" s="258"/>
      <c r="CX156" s="258"/>
      <c r="CY156" s="258"/>
      <c r="CZ156" s="258"/>
      <c r="DA156" s="258"/>
      <c r="DB156" s="258"/>
      <c r="DC156" s="258"/>
      <c r="DD156" s="258"/>
      <c r="DE156" s="258"/>
      <c r="DF156" s="258"/>
      <c r="DG156" s="258"/>
      <c r="DH156" s="258"/>
      <c r="DI156" s="258"/>
      <c r="DJ156" s="258"/>
      <c r="DK156" s="258"/>
      <c r="DL156" s="258"/>
      <c r="DM156" s="258"/>
      <c r="DN156" s="258"/>
      <c r="DO156" s="258"/>
      <c r="DP156" s="258"/>
      <c r="DQ156" s="258"/>
      <c r="DR156" s="258"/>
      <c r="DS156" s="258"/>
      <c r="DT156" s="258"/>
      <c r="DU156" s="258"/>
      <c r="DV156" s="258"/>
      <c r="DW156" s="258"/>
      <c r="DX156" s="258"/>
      <c r="DY156" s="258"/>
      <c r="DZ156" s="258"/>
      <c r="EA156" s="258"/>
      <c r="EB156" s="258"/>
      <c r="EC156" s="258"/>
      <c r="ED156" s="258"/>
      <c r="EE156" s="258"/>
      <c r="EF156" s="258"/>
      <c r="EG156" s="258"/>
      <c r="EH156" s="258"/>
      <c r="EI156" s="258"/>
      <c r="EJ156" s="258"/>
      <c r="EK156" s="258"/>
      <c r="EL156" s="258"/>
      <c r="EM156" s="258"/>
      <c r="EN156" s="258"/>
      <c r="EO156" s="258"/>
      <c r="EP156" s="258"/>
      <c r="EQ156" s="258"/>
      <c r="ER156" s="258"/>
      <c r="ES156" s="258"/>
      <c r="ET156" s="258"/>
      <c r="EU156" s="258"/>
      <c r="EV156" s="258"/>
      <c r="EW156" s="258"/>
      <c r="EX156" s="258"/>
      <c r="EY156" s="258"/>
      <c r="EZ156" s="258"/>
      <c r="FA156" s="258"/>
      <c r="FB156" s="258"/>
      <c r="FC156" s="258"/>
      <c r="FD156" s="258"/>
      <c r="FE156" s="258"/>
      <c r="FF156" s="258"/>
      <c r="FG156" s="258"/>
      <c r="FH156" s="258"/>
      <c r="FI156" s="258"/>
      <c r="FJ156" s="258"/>
      <c r="FK156" s="258"/>
      <c r="FL156" s="258"/>
      <c r="FM156" s="258"/>
      <c r="FN156" s="258"/>
      <c r="FO156" s="258"/>
      <c r="FP156" s="258"/>
      <c r="FQ156" s="258"/>
      <c r="FR156" s="258"/>
      <c r="FS156" s="258"/>
      <c r="FT156" s="258"/>
    </row>
    <row r="157" spans="1:176" s="526" customFormat="1" ht="24" customHeight="1">
      <c r="A157" s="553">
        <v>132</v>
      </c>
      <c r="B157" s="8" t="s">
        <v>53</v>
      </c>
      <c r="C157" s="8">
        <v>3697000</v>
      </c>
      <c r="D157" s="253" t="s">
        <v>1091</v>
      </c>
      <c r="E157" s="190" t="s">
        <v>125</v>
      </c>
      <c r="F157" s="190">
        <v>796</v>
      </c>
      <c r="G157" s="190" t="s">
        <v>37</v>
      </c>
      <c r="H157" s="190">
        <v>231</v>
      </c>
      <c r="I157" s="510">
        <v>75401000000</v>
      </c>
      <c r="J157" s="556" t="s">
        <v>939</v>
      </c>
      <c r="K157" s="566">
        <f>2512.85+1228.73</f>
        <v>3741.58</v>
      </c>
      <c r="L157" s="8" t="s">
        <v>1017</v>
      </c>
      <c r="M157" s="8" t="s">
        <v>1024</v>
      </c>
      <c r="N157" s="8" t="s">
        <v>56</v>
      </c>
      <c r="O157" s="8" t="s">
        <v>58</v>
      </c>
      <c r="P157" s="258"/>
      <c r="Q157" s="258"/>
      <c r="R157" s="258"/>
      <c r="S157" s="258"/>
      <c r="T157" s="258"/>
      <c r="U157" s="258"/>
      <c r="V157" s="258"/>
      <c r="W157" s="258"/>
      <c r="X157" s="258"/>
      <c r="Y157" s="258"/>
      <c r="Z157" s="258"/>
      <c r="AA157" s="258"/>
      <c r="AB157" s="258"/>
      <c r="AC157" s="258"/>
      <c r="AD157" s="258"/>
      <c r="AE157" s="258"/>
      <c r="AF157" s="258"/>
      <c r="AG157" s="258"/>
      <c r="AH157" s="258"/>
      <c r="AI157" s="258"/>
      <c r="AJ157" s="258"/>
      <c r="AK157" s="258"/>
      <c r="AL157" s="258"/>
      <c r="AM157" s="258"/>
      <c r="AN157" s="258"/>
      <c r="AO157" s="258"/>
      <c r="AP157" s="258"/>
      <c r="AQ157" s="258"/>
      <c r="AR157" s="258"/>
      <c r="AS157" s="258"/>
      <c r="AT157" s="258"/>
      <c r="AU157" s="258"/>
      <c r="AV157" s="258"/>
      <c r="AW157" s="258"/>
      <c r="AX157" s="258"/>
      <c r="AY157" s="258"/>
      <c r="AZ157" s="258"/>
      <c r="BA157" s="258"/>
      <c r="BB157" s="258"/>
      <c r="BC157" s="258"/>
      <c r="BD157" s="258"/>
      <c r="BE157" s="258"/>
      <c r="BF157" s="258"/>
      <c r="BG157" s="258"/>
      <c r="BH157" s="258"/>
      <c r="BI157" s="258"/>
      <c r="BJ157" s="258"/>
      <c r="BK157" s="258"/>
      <c r="BL157" s="258"/>
      <c r="BM157" s="258"/>
      <c r="BN157" s="258"/>
      <c r="BO157" s="258"/>
      <c r="BP157" s="258"/>
      <c r="BQ157" s="258"/>
      <c r="BR157" s="258"/>
      <c r="BS157" s="258"/>
      <c r="BT157" s="258"/>
      <c r="BU157" s="258"/>
      <c r="BV157" s="258"/>
      <c r="BW157" s="258"/>
      <c r="BX157" s="258"/>
      <c r="BY157" s="258"/>
      <c r="BZ157" s="258"/>
      <c r="CA157" s="258"/>
      <c r="CB157" s="258"/>
      <c r="CC157" s="258"/>
      <c r="CD157" s="258"/>
      <c r="CE157" s="258"/>
      <c r="CF157" s="258"/>
      <c r="CG157" s="258"/>
      <c r="CH157" s="258"/>
      <c r="CI157" s="258"/>
      <c r="CJ157" s="258"/>
      <c r="CK157" s="258"/>
      <c r="CL157" s="258"/>
      <c r="CM157" s="258"/>
      <c r="CN157" s="258"/>
      <c r="CO157" s="258"/>
      <c r="CP157" s="258"/>
      <c r="CQ157" s="258"/>
      <c r="CR157" s="258"/>
      <c r="CS157" s="258"/>
      <c r="CT157" s="258"/>
      <c r="CU157" s="258"/>
      <c r="CV157" s="258"/>
      <c r="CW157" s="258"/>
      <c r="CX157" s="258"/>
      <c r="CY157" s="258"/>
      <c r="CZ157" s="258"/>
      <c r="DA157" s="258"/>
      <c r="DB157" s="258"/>
      <c r="DC157" s="258"/>
      <c r="DD157" s="258"/>
      <c r="DE157" s="258"/>
      <c r="DF157" s="258"/>
      <c r="DG157" s="258"/>
      <c r="DH157" s="258"/>
      <c r="DI157" s="258"/>
      <c r="DJ157" s="258"/>
      <c r="DK157" s="258"/>
      <c r="DL157" s="258"/>
      <c r="DM157" s="258"/>
      <c r="DN157" s="258"/>
      <c r="DO157" s="258"/>
      <c r="DP157" s="258"/>
      <c r="DQ157" s="258"/>
      <c r="DR157" s="258"/>
      <c r="DS157" s="258"/>
      <c r="DT157" s="258"/>
      <c r="DU157" s="258"/>
      <c r="DV157" s="258"/>
      <c r="DW157" s="258"/>
      <c r="DX157" s="258"/>
      <c r="DY157" s="258"/>
      <c r="DZ157" s="258"/>
      <c r="EA157" s="258"/>
      <c r="EB157" s="258"/>
      <c r="EC157" s="258"/>
      <c r="ED157" s="258"/>
      <c r="EE157" s="258"/>
      <c r="EF157" s="258"/>
      <c r="EG157" s="258"/>
      <c r="EH157" s="258"/>
      <c r="EI157" s="258"/>
      <c r="EJ157" s="258"/>
      <c r="EK157" s="258"/>
      <c r="EL157" s="258"/>
      <c r="EM157" s="258"/>
      <c r="EN157" s="258"/>
      <c r="EO157" s="258"/>
      <c r="EP157" s="258"/>
      <c r="EQ157" s="258"/>
      <c r="ER157" s="258"/>
      <c r="ES157" s="258"/>
      <c r="ET157" s="258"/>
      <c r="EU157" s="258"/>
      <c r="EV157" s="258"/>
      <c r="EW157" s="258"/>
      <c r="EX157" s="258"/>
      <c r="EY157" s="258"/>
      <c r="EZ157" s="258"/>
      <c r="FA157" s="258"/>
      <c r="FB157" s="258"/>
      <c r="FC157" s="258"/>
      <c r="FD157" s="258"/>
      <c r="FE157" s="258"/>
      <c r="FF157" s="258"/>
      <c r="FG157" s="258"/>
      <c r="FH157" s="258"/>
      <c r="FI157" s="258"/>
      <c r="FJ157" s="258"/>
      <c r="FK157" s="258"/>
      <c r="FL157" s="258"/>
      <c r="FM157" s="258"/>
      <c r="FN157" s="258"/>
      <c r="FO157" s="258"/>
      <c r="FP157" s="258"/>
      <c r="FQ157" s="258"/>
      <c r="FR157" s="258"/>
      <c r="FS157" s="258"/>
      <c r="FT157" s="258"/>
    </row>
    <row r="158" spans="1:176" s="526" customFormat="1" ht="21" customHeight="1">
      <c r="A158" s="553">
        <v>133</v>
      </c>
      <c r="B158" s="8" t="s">
        <v>53</v>
      </c>
      <c r="C158" s="8">
        <v>2429000</v>
      </c>
      <c r="D158" s="253" t="s">
        <v>1092</v>
      </c>
      <c r="E158" s="190" t="s">
        <v>125</v>
      </c>
      <c r="F158" s="8" t="s">
        <v>1051</v>
      </c>
      <c r="G158" s="8" t="s">
        <v>1052</v>
      </c>
      <c r="H158" s="8" t="s">
        <v>1093</v>
      </c>
      <c r="I158" s="510">
        <v>75401000000</v>
      </c>
      <c r="J158" s="556" t="s">
        <v>939</v>
      </c>
      <c r="K158" s="566">
        <v>30276.97</v>
      </c>
      <c r="L158" s="8" t="s">
        <v>1017</v>
      </c>
      <c r="M158" s="8" t="s">
        <v>1017</v>
      </c>
      <c r="N158" s="8" t="s">
        <v>56</v>
      </c>
      <c r="O158" s="8" t="s">
        <v>58</v>
      </c>
      <c r="P158" s="258"/>
      <c r="Q158" s="258"/>
      <c r="R158" s="258"/>
      <c r="S158" s="258"/>
      <c r="T158" s="258"/>
      <c r="U158" s="258"/>
      <c r="V158" s="258"/>
      <c r="W158" s="258"/>
      <c r="X158" s="258"/>
      <c r="Y158" s="258"/>
      <c r="Z158" s="258"/>
      <c r="AA158" s="258"/>
      <c r="AB158" s="258"/>
      <c r="AC158" s="258"/>
      <c r="AD158" s="258"/>
      <c r="AE158" s="258"/>
      <c r="AF158" s="258"/>
      <c r="AG158" s="258"/>
      <c r="AH158" s="258"/>
      <c r="AI158" s="258"/>
      <c r="AJ158" s="258"/>
      <c r="AK158" s="258"/>
      <c r="AL158" s="258"/>
      <c r="AM158" s="258"/>
      <c r="AN158" s="258"/>
      <c r="AO158" s="258"/>
      <c r="AP158" s="258"/>
      <c r="AQ158" s="258"/>
      <c r="AR158" s="258"/>
      <c r="AS158" s="258"/>
      <c r="AT158" s="258"/>
      <c r="AU158" s="258"/>
      <c r="AV158" s="258"/>
      <c r="AW158" s="258"/>
      <c r="AX158" s="258"/>
      <c r="AY158" s="258"/>
      <c r="AZ158" s="258"/>
      <c r="BA158" s="258"/>
      <c r="BB158" s="258"/>
      <c r="BC158" s="258"/>
      <c r="BD158" s="258"/>
      <c r="BE158" s="258"/>
      <c r="BF158" s="258"/>
      <c r="BG158" s="258"/>
      <c r="BH158" s="258"/>
      <c r="BI158" s="258"/>
      <c r="BJ158" s="258"/>
      <c r="BK158" s="258"/>
      <c r="BL158" s="258"/>
      <c r="BM158" s="258"/>
      <c r="BN158" s="258"/>
      <c r="BO158" s="258"/>
      <c r="BP158" s="258"/>
      <c r="BQ158" s="258"/>
      <c r="BR158" s="258"/>
      <c r="BS158" s="258"/>
      <c r="BT158" s="258"/>
      <c r="BU158" s="258"/>
      <c r="BV158" s="258"/>
      <c r="BW158" s="258"/>
      <c r="BX158" s="258"/>
      <c r="BY158" s="258"/>
      <c r="BZ158" s="258"/>
      <c r="CA158" s="258"/>
      <c r="CB158" s="258"/>
      <c r="CC158" s="258"/>
      <c r="CD158" s="258"/>
      <c r="CE158" s="258"/>
      <c r="CF158" s="258"/>
      <c r="CG158" s="258"/>
      <c r="CH158" s="258"/>
      <c r="CI158" s="258"/>
      <c r="CJ158" s="258"/>
      <c r="CK158" s="258"/>
      <c r="CL158" s="258"/>
      <c r="CM158" s="258"/>
      <c r="CN158" s="258"/>
      <c r="CO158" s="258"/>
      <c r="CP158" s="258"/>
      <c r="CQ158" s="258"/>
      <c r="CR158" s="258"/>
      <c r="CS158" s="258"/>
      <c r="CT158" s="258"/>
      <c r="CU158" s="258"/>
      <c r="CV158" s="258"/>
      <c r="CW158" s="258"/>
      <c r="CX158" s="258"/>
      <c r="CY158" s="258"/>
      <c r="CZ158" s="258"/>
      <c r="DA158" s="258"/>
      <c r="DB158" s="258"/>
      <c r="DC158" s="258"/>
      <c r="DD158" s="258"/>
      <c r="DE158" s="258"/>
      <c r="DF158" s="258"/>
      <c r="DG158" s="258"/>
      <c r="DH158" s="258"/>
      <c r="DI158" s="258"/>
      <c r="DJ158" s="258"/>
      <c r="DK158" s="258"/>
      <c r="DL158" s="258"/>
      <c r="DM158" s="258"/>
      <c r="DN158" s="258"/>
      <c r="DO158" s="258"/>
      <c r="DP158" s="258"/>
      <c r="DQ158" s="258"/>
      <c r="DR158" s="258"/>
      <c r="DS158" s="258"/>
      <c r="DT158" s="258"/>
      <c r="DU158" s="258"/>
      <c r="DV158" s="258"/>
      <c r="DW158" s="258"/>
      <c r="DX158" s="258"/>
      <c r="DY158" s="258"/>
      <c r="DZ158" s="258"/>
      <c r="EA158" s="258"/>
      <c r="EB158" s="258"/>
      <c r="EC158" s="258"/>
      <c r="ED158" s="258"/>
      <c r="EE158" s="258"/>
      <c r="EF158" s="258"/>
      <c r="EG158" s="258"/>
      <c r="EH158" s="258"/>
      <c r="EI158" s="258"/>
      <c r="EJ158" s="258"/>
      <c r="EK158" s="258"/>
      <c r="EL158" s="258"/>
      <c r="EM158" s="258"/>
      <c r="EN158" s="258"/>
      <c r="EO158" s="258"/>
      <c r="EP158" s="258"/>
      <c r="EQ158" s="258"/>
      <c r="ER158" s="258"/>
      <c r="ES158" s="258"/>
      <c r="ET158" s="258"/>
      <c r="EU158" s="258"/>
      <c r="EV158" s="258"/>
      <c r="EW158" s="258"/>
      <c r="EX158" s="258"/>
      <c r="EY158" s="258"/>
      <c r="EZ158" s="258"/>
      <c r="FA158" s="258"/>
      <c r="FB158" s="258"/>
      <c r="FC158" s="258"/>
      <c r="FD158" s="258"/>
      <c r="FE158" s="258"/>
      <c r="FF158" s="258"/>
      <c r="FG158" s="258"/>
      <c r="FH158" s="258"/>
      <c r="FI158" s="258"/>
      <c r="FJ158" s="258"/>
      <c r="FK158" s="258"/>
      <c r="FL158" s="258"/>
      <c r="FM158" s="258"/>
      <c r="FN158" s="258"/>
      <c r="FO158" s="258"/>
      <c r="FP158" s="258"/>
      <c r="FQ158" s="258"/>
      <c r="FR158" s="258"/>
      <c r="FS158" s="258"/>
      <c r="FT158" s="258"/>
    </row>
    <row r="159" spans="1:176" s="526" customFormat="1" ht="24" customHeight="1">
      <c r="A159" s="553">
        <v>134</v>
      </c>
      <c r="B159" s="8" t="s">
        <v>53</v>
      </c>
      <c r="C159" s="8">
        <v>2429000</v>
      </c>
      <c r="D159" s="253" t="s">
        <v>1094</v>
      </c>
      <c r="E159" s="190" t="s">
        <v>125</v>
      </c>
      <c r="F159" s="8" t="s">
        <v>1051</v>
      </c>
      <c r="G159" s="8" t="s">
        <v>1052</v>
      </c>
      <c r="H159" s="8" t="s">
        <v>1095</v>
      </c>
      <c r="I159" s="510">
        <v>75401000000</v>
      </c>
      <c r="J159" s="556" t="s">
        <v>939</v>
      </c>
      <c r="K159" s="566">
        <v>68397.570000000007</v>
      </c>
      <c r="L159" s="8" t="s">
        <v>1017</v>
      </c>
      <c r="M159" s="8" t="s">
        <v>1024</v>
      </c>
      <c r="N159" s="8" t="s">
        <v>56</v>
      </c>
      <c r="O159" s="8" t="s">
        <v>58</v>
      </c>
      <c r="P159" s="258"/>
      <c r="Q159" s="258"/>
      <c r="R159" s="258"/>
      <c r="S159" s="258"/>
      <c r="T159" s="258"/>
      <c r="U159" s="258"/>
      <c r="V159" s="258"/>
      <c r="W159" s="258"/>
      <c r="X159" s="258"/>
      <c r="Y159" s="258"/>
      <c r="Z159" s="258"/>
      <c r="AA159" s="258"/>
      <c r="AB159" s="258"/>
      <c r="AC159" s="258"/>
      <c r="AD159" s="258"/>
      <c r="AE159" s="258"/>
      <c r="AF159" s="258"/>
      <c r="AG159" s="258"/>
      <c r="AH159" s="258"/>
      <c r="AI159" s="258"/>
      <c r="AJ159" s="258"/>
      <c r="AK159" s="258"/>
      <c r="AL159" s="258"/>
      <c r="AM159" s="258"/>
      <c r="AN159" s="258"/>
      <c r="AO159" s="258"/>
      <c r="AP159" s="258"/>
      <c r="AQ159" s="258"/>
      <c r="AR159" s="258"/>
      <c r="AS159" s="258"/>
      <c r="AT159" s="258"/>
      <c r="AU159" s="258"/>
      <c r="AV159" s="258"/>
      <c r="AW159" s="258"/>
      <c r="AX159" s="258"/>
      <c r="AY159" s="258"/>
      <c r="AZ159" s="258"/>
      <c r="BA159" s="258"/>
      <c r="BB159" s="258"/>
      <c r="BC159" s="258"/>
      <c r="BD159" s="258"/>
      <c r="BE159" s="258"/>
      <c r="BF159" s="258"/>
      <c r="BG159" s="258"/>
      <c r="BH159" s="258"/>
      <c r="BI159" s="258"/>
      <c r="BJ159" s="258"/>
      <c r="BK159" s="258"/>
      <c r="BL159" s="258"/>
      <c r="BM159" s="258"/>
      <c r="BN159" s="258"/>
      <c r="BO159" s="258"/>
      <c r="BP159" s="258"/>
      <c r="BQ159" s="258"/>
      <c r="BR159" s="258"/>
      <c r="BS159" s="258"/>
      <c r="BT159" s="258"/>
      <c r="BU159" s="258"/>
      <c r="BV159" s="258"/>
      <c r="BW159" s="258"/>
      <c r="BX159" s="258"/>
      <c r="BY159" s="258"/>
      <c r="BZ159" s="258"/>
      <c r="CA159" s="258"/>
      <c r="CB159" s="258"/>
      <c r="CC159" s="258"/>
      <c r="CD159" s="258"/>
      <c r="CE159" s="258"/>
      <c r="CF159" s="258"/>
      <c r="CG159" s="258"/>
      <c r="CH159" s="258"/>
      <c r="CI159" s="258"/>
      <c r="CJ159" s="258"/>
      <c r="CK159" s="258"/>
      <c r="CL159" s="258"/>
      <c r="CM159" s="258"/>
      <c r="CN159" s="258"/>
      <c r="CO159" s="258"/>
      <c r="CP159" s="258"/>
      <c r="CQ159" s="258"/>
      <c r="CR159" s="258"/>
      <c r="CS159" s="258"/>
      <c r="CT159" s="258"/>
      <c r="CU159" s="258"/>
      <c r="CV159" s="258"/>
      <c r="CW159" s="258"/>
      <c r="CX159" s="258"/>
      <c r="CY159" s="258"/>
      <c r="CZ159" s="258"/>
      <c r="DA159" s="258"/>
      <c r="DB159" s="258"/>
      <c r="DC159" s="258"/>
      <c r="DD159" s="258"/>
      <c r="DE159" s="258"/>
      <c r="DF159" s="258"/>
      <c r="DG159" s="258"/>
      <c r="DH159" s="258"/>
      <c r="DI159" s="258"/>
      <c r="DJ159" s="258"/>
      <c r="DK159" s="258"/>
      <c r="DL159" s="258"/>
      <c r="DM159" s="258"/>
      <c r="DN159" s="258"/>
      <c r="DO159" s="258"/>
      <c r="DP159" s="258"/>
      <c r="DQ159" s="258"/>
      <c r="DR159" s="258"/>
      <c r="DS159" s="258"/>
      <c r="DT159" s="258"/>
      <c r="DU159" s="258"/>
      <c r="DV159" s="258"/>
      <c r="DW159" s="258"/>
      <c r="DX159" s="258"/>
      <c r="DY159" s="258"/>
      <c r="DZ159" s="258"/>
      <c r="EA159" s="258"/>
      <c r="EB159" s="258"/>
      <c r="EC159" s="258"/>
      <c r="ED159" s="258"/>
      <c r="EE159" s="258"/>
      <c r="EF159" s="258"/>
      <c r="EG159" s="258"/>
      <c r="EH159" s="258"/>
      <c r="EI159" s="258"/>
      <c r="EJ159" s="258"/>
      <c r="EK159" s="258"/>
      <c r="EL159" s="258"/>
      <c r="EM159" s="258"/>
      <c r="EN159" s="258"/>
      <c r="EO159" s="258"/>
      <c r="EP159" s="258"/>
      <c r="EQ159" s="258"/>
      <c r="ER159" s="258"/>
      <c r="ES159" s="258"/>
      <c r="ET159" s="258"/>
      <c r="EU159" s="258"/>
      <c r="EV159" s="258"/>
      <c r="EW159" s="258"/>
      <c r="EX159" s="258"/>
      <c r="EY159" s="258"/>
      <c r="EZ159" s="258"/>
      <c r="FA159" s="258"/>
      <c r="FB159" s="258"/>
      <c r="FC159" s="258"/>
      <c r="FD159" s="258"/>
      <c r="FE159" s="258"/>
      <c r="FF159" s="258"/>
      <c r="FG159" s="258"/>
      <c r="FH159" s="258"/>
      <c r="FI159" s="258"/>
      <c r="FJ159" s="258"/>
      <c r="FK159" s="258"/>
      <c r="FL159" s="258"/>
      <c r="FM159" s="258"/>
      <c r="FN159" s="258"/>
      <c r="FO159" s="258"/>
      <c r="FP159" s="258"/>
      <c r="FQ159" s="258"/>
      <c r="FR159" s="258"/>
      <c r="FS159" s="258"/>
      <c r="FT159" s="258"/>
    </row>
    <row r="160" spans="1:176" s="526" customFormat="1" ht="24" customHeight="1">
      <c r="A160" s="553">
        <v>135</v>
      </c>
      <c r="B160" s="8" t="s">
        <v>53</v>
      </c>
      <c r="C160" s="8">
        <v>2429000</v>
      </c>
      <c r="D160" s="253" t="s">
        <v>1094</v>
      </c>
      <c r="E160" s="190" t="s">
        <v>125</v>
      </c>
      <c r="F160" s="8" t="s">
        <v>1051</v>
      </c>
      <c r="G160" s="8" t="s">
        <v>1052</v>
      </c>
      <c r="H160" s="8" t="s">
        <v>1096</v>
      </c>
      <c r="I160" s="510">
        <v>75401000000</v>
      </c>
      <c r="J160" s="556" t="s">
        <v>939</v>
      </c>
      <c r="K160" s="566">
        <v>5997.89</v>
      </c>
      <c r="L160" s="8" t="s">
        <v>1017</v>
      </c>
      <c r="M160" s="8" t="s">
        <v>1024</v>
      </c>
      <c r="N160" s="8" t="s">
        <v>56</v>
      </c>
      <c r="O160" s="8" t="s">
        <v>58</v>
      </c>
      <c r="P160" s="258"/>
      <c r="Q160" s="258"/>
      <c r="R160" s="258"/>
      <c r="S160" s="258"/>
      <c r="T160" s="258"/>
      <c r="U160" s="258"/>
      <c r="V160" s="258"/>
      <c r="W160" s="258"/>
      <c r="X160" s="258"/>
      <c r="Y160" s="258"/>
      <c r="Z160" s="258"/>
      <c r="AA160" s="258"/>
      <c r="AB160" s="258"/>
      <c r="AC160" s="258"/>
      <c r="AD160" s="258"/>
      <c r="AE160" s="258"/>
      <c r="AF160" s="258"/>
      <c r="AG160" s="258"/>
      <c r="AH160" s="258"/>
      <c r="AI160" s="258"/>
      <c r="AJ160" s="258"/>
      <c r="AK160" s="258"/>
      <c r="AL160" s="258"/>
      <c r="AM160" s="258"/>
      <c r="AN160" s="258"/>
      <c r="AO160" s="258"/>
      <c r="AP160" s="258"/>
      <c r="AQ160" s="258"/>
      <c r="AR160" s="258"/>
      <c r="AS160" s="258"/>
      <c r="AT160" s="258"/>
      <c r="AU160" s="258"/>
      <c r="AV160" s="258"/>
      <c r="AW160" s="258"/>
      <c r="AX160" s="258"/>
      <c r="AY160" s="258"/>
      <c r="AZ160" s="258"/>
      <c r="BA160" s="258"/>
      <c r="BB160" s="258"/>
      <c r="BC160" s="258"/>
      <c r="BD160" s="258"/>
      <c r="BE160" s="258"/>
      <c r="BF160" s="258"/>
      <c r="BG160" s="258"/>
      <c r="BH160" s="258"/>
      <c r="BI160" s="258"/>
      <c r="BJ160" s="258"/>
      <c r="BK160" s="258"/>
      <c r="BL160" s="258"/>
      <c r="BM160" s="258"/>
      <c r="BN160" s="258"/>
      <c r="BO160" s="258"/>
      <c r="BP160" s="258"/>
      <c r="BQ160" s="258"/>
      <c r="BR160" s="258"/>
      <c r="BS160" s="258"/>
      <c r="BT160" s="258"/>
      <c r="BU160" s="258"/>
      <c r="BV160" s="258"/>
      <c r="BW160" s="258"/>
      <c r="BX160" s="258"/>
      <c r="BY160" s="258"/>
      <c r="BZ160" s="258"/>
      <c r="CA160" s="258"/>
      <c r="CB160" s="258"/>
      <c r="CC160" s="258"/>
      <c r="CD160" s="258"/>
      <c r="CE160" s="258"/>
      <c r="CF160" s="258"/>
      <c r="CG160" s="258"/>
      <c r="CH160" s="258"/>
      <c r="CI160" s="258"/>
      <c r="CJ160" s="258"/>
      <c r="CK160" s="258"/>
      <c r="CL160" s="258"/>
      <c r="CM160" s="258"/>
      <c r="CN160" s="258"/>
      <c r="CO160" s="258"/>
      <c r="CP160" s="258"/>
      <c r="CQ160" s="258"/>
      <c r="CR160" s="258"/>
      <c r="CS160" s="258"/>
      <c r="CT160" s="258"/>
      <c r="CU160" s="258"/>
      <c r="CV160" s="258"/>
      <c r="CW160" s="258"/>
      <c r="CX160" s="258"/>
      <c r="CY160" s="258"/>
      <c r="CZ160" s="258"/>
      <c r="DA160" s="258"/>
      <c r="DB160" s="258"/>
      <c r="DC160" s="258"/>
      <c r="DD160" s="258"/>
      <c r="DE160" s="258"/>
      <c r="DF160" s="258"/>
      <c r="DG160" s="258"/>
      <c r="DH160" s="258"/>
      <c r="DI160" s="258"/>
      <c r="DJ160" s="258"/>
      <c r="DK160" s="258"/>
      <c r="DL160" s="258"/>
      <c r="DM160" s="258"/>
      <c r="DN160" s="258"/>
      <c r="DO160" s="258"/>
      <c r="DP160" s="258"/>
      <c r="DQ160" s="258"/>
      <c r="DR160" s="258"/>
      <c r="DS160" s="258"/>
      <c r="DT160" s="258"/>
      <c r="DU160" s="258"/>
      <c r="DV160" s="258"/>
      <c r="DW160" s="258"/>
      <c r="DX160" s="258"/>
      <c r="DY160" s="258"/>
      <c r="DZ160" s="258"/>
      <c r="EA160" s="258"/>
      <c r="EB160" s="258"/>
      <c r="EC160" s="258"/>
      <c r="ED160" s="258"/>
      <c r="EE160" s="258"/>
      <c r="EF160" s="258"/>
      <c r="EG160" s="258"/>
      <c r="EH160" s="258"/>
      <c r="EI160" s="258"/>
      <c r="EJ160" s="258"/>
      <c r="EK160" s="258"/>
      <c r="EL160" s="258"/>
      <c r="EM160" s="258"/>
      <c r="EN160" s="258"/>
      <c r="EO160" s="258"/>
      <c r="EP160" s="258"/>
      <c r="EQ160" s="258"/>
      <c r="ER160" s="258"/>
      <c r="ES160" s="258"/>
      <c r="ET160" s="258"/>
      <c r="EU160" s="258"/>
      <c r="EV160" s="258"/>
      <c r="EW160" s="258"/>
      <c r="EX160" s="258"/>
      <c r="EY160" s="258"/>
      <c r="EZ160" s="258"/>
      <c r="FA160" s="258"/>
      <c r="FB160" s="258"/>
      <c r="FC160" s="258"/>
      <c r="FD160" s="258"/>
      <c r="FE160" s="258"/>
      <c r="FF160" s="258"/>
      <c r="FG160" s="258"/>
      <c r="FH160" s="258"/>
      <c r="FI160" s="258"/>
      <c r="FJ160" s="258"/>
      <c r="FK160" s="258"/>
      <c r="FL160" s="258"/>
      <c r="FM160" s="258"/>
      <c r="FN160" s="258"/>
      <c r="FO160" s="258"/>
      <c r="FP160" s="258"/>
      <c r="FQ160" s="258"/>
      <c r="FR160" s="258"/>
      <c r="FS160" s="258"/>
      <c r="FT160" s="258"/>
    </row>
    <row r="161" spans="1:176" s="526" customFormat="1" ht="21" customHeight="1">
      <c r="A161" s="553">
        <v>136</v>
      </c>
      <c r="B161" s="8" t="s">
        <v>53</v>
      </c>
      <c r="C161" s="8">
        <v>2424000</v>
      </c>
      <c r="D161" s="253" t="s">
        <v>1097</v>
      </c>
      <c r="E161" s="190" t="s">
        <v>125</v>
      </c>
      <c r="F161" s="8" t="s">
        <v>1051</v>
      </c>
      <c r="G161" s="8" t="s">
        <v>1052</v>
      </c>
      <c r="H161" s="8" t="s">
        <v>1098</v>
      </c>
      <c r="I161" s="510">
        <v>75401000000</v>
      </c>
      <c r="J161" s="556" t="s">
        <v>939</v>
      </c>
      <c r="K161" s="566">
        <v>13983.3</v>
      </c>
      <c r="L161" s="8" t="s">
        <v>1017</v>
      </c>
      <c r="M161" s="8" t="s">
        <v>1017</v>
      </c>
      <c r="N161" s="8" t="s">
        <v>56</v>
      </c>
      <c r="O161" s="8" t="s">
        <v>58</v>
      </c>
      <c r="P161" s="258"/>
      <c r="Q161" s="258"/>
      <c r="R161" s="258"/>
      <c r="S161" s="258"/>
      <c r="T161" s="258"/>
      <c r="U161" s="258"/>
      <c r="V161" s="258"/>
      <c r="W161" s="258"/>
      <c r="X161" s="258"/>
      <c r="Y161" s="258"/>
      <c r="Z161" s="258"/>
      <c r="AA161" s="258"/>
      <c r="AB161" s="258"/>
      <c r="AC161" s="258"/>
      <c r="AD161" s="258"/>
      <c r="AE161" s="258"/>
      <c r="AF161" s="258"/>
      <c r="AG161" s="258"/>
      <c r="AH161" s="258"/>
      <c r="AI161" s="258"/>
      <c r="AJ161" s="258"/>
      <c r="AK161" s="258"/>
      <c r="AL161" s="258"/>
      <c r="AM161" s="258"/>
      <c r="AN161" s="258"/>
      <c r="AO161" s="258"/>
      <c r="AP161" s="258"/>
      <c r="AQ161" s="258"/>
      <c r="AR161" s="258"/>
      <c r="AS161" s="258"/>
      <c r="AT161" s="258"/>
      <c r="AU161" s="258"/>
      <c r="AV161" s="258"/>
      <c r="AW161" s="258"/>
      <c r="AX161" s="258"/>
      <c r="AY161" s="258"/>
      <c r="AZ161" s="258"/>
      <c r="BA161" s="258"/>
      <c r="BB161" s="258"/>
      <c r="BC161" s="258"/>
      <c r="BD161" s="258"/>
      <c r="BE161" s="258"/>
      <c r="BF161" s="258"/>
      <c r="BG161" s="258"/>
      <c r="BH161" s="258"/>
      <c r="BI161" s="258"/>
      <c r="BJ161" s="258"/>
      <c r="BK161" s="258"/>
      <c r="BL161" s="258"/>
      <c r="BM161" s="258"/>
      <c r="BN161" s="258"/>
      <c r="BO161" s="258"/>
      <c r="BP161" s="258"/>
      <c r="BQ161" s="258"/>
      <c r="BR161" s="258"/>
      <c r="BS161" s="258"/>
      <c r="BT161" s="258"/>
      <c r="BU161" s="258"/>
      <c r="BV161" s="258"/>
      <c r="BW161" s="258"/>
      <c r="BX161" s="258"/>
      <c r="BY161" s="258"/>
      <c r="BZ161" s="258"/>
      <c r="CA161" s="258"/>
      <c r="CB161" s="258"/>
      <c r="CC161" s="258"/>
      <c r="CD161" s="258"/>
      <c r="CE161" s="258"/>
      <c r="CF161" s="258"/>
      <c r="CG161" s="258"/>
      <c r="CH161" s="258"/>
      <c r="CI161" s="258"/>
      <c r="CJ161" s="258"/>
      <c r="CK161" s="258"/>
      <c r="CL161" s="258"/>
      <c r="CM161" s="258"/>
      <c r="CN161" s="258"/>
      <c r="CO161" s="258"/>
      <c r="CP161" s="258"/>
      <c r="CQ161" s="258"/>
      <c r="CR161" s="258"/>
      <c r="CS161" s="258"/>
      <c r="CT161" s="258"/>
      <c r="CU161" s="258"/>
      <c r="CV161" s="258"/>
      <c r="CW161" s="258"/>
      <c r="CX161" s="258"/>
      <c r="CY161" s="258"/>
      <c r="CZ161" s="258"/>
      <c r="DA161" s="258"/>
      <c r="DB161" s="258"/>
      <c r="DC161" s="258"/>
      <c r="DD161" s="258"/>
      <c r="DE161" s="258"/>
      <c r="DF161" s="258"/>
      <c r="DG161" s="258"/>
      <c r="DH161" s="258"/>
      <c r="DI161" s="258"/>
      <c r="DJ161" s="258"/>
      <c r="DK161" s="258"/>
      <c r="DL161" s="258"/>
      <c r="DM161" s="258"/>
      <c r="DN161" s="258"/>
      <c r="DO161" s="258"/>
      <c r="DP161" s="258"/>
      <c r="DQ161" s="258"/>
      <c r="DR161" s="258"/>
      <c r="DS161" s="258"/>
      <c r="DT161" s="258"/>
      <c r="DU161" s="258"/>
      <c r="DV161" s="258"/>
      <c r="DW161" s="258"/>
      <c r="DX161" s="258"/>
      <c r="DY161" s="258"/>
      <c r="DZ161" s="258"/>
      <c r="EA161" s="258"/>
      <c r="EB161" s="258"/>
      <c r="EC161" s="258"/>
      <c r="ED161" s="258"/>
      <c r="EE161" s="258"/>
      <c r="EF161" s="258"/>
      <c r="EG161" s="258"/>
      <c r="EH161" s="258"/>
      <c r="EI161" s="258"/>
      <c r="EJ161" s="258"/>
      <c r="EK161" s="258"/>
      <c r="EL161" s="258"/>
      <c r="EM161" s="258"/>
      <c r="EN161" s="258"/>
      <c r="EO161" s="258"/>
      <c r="EP161" s="258"/>
      <c r="EQ161" s="258"/>
      <c r="ER161" s="258"/>
      <c r="ES161" s="258"/>
      <c r="ET161" s="258"/>
      <c r="EU161" s="258"/>
      <c r="EV161" s="258"/>
      <c r="EW161" s="258"/>
      <c r="EX161" s="258"/>
      <c r="EY161" s="258"/>
      <c r="EZ161" s="258"/>
      <c r="FA161" s="258"/>
      <c r="FB161" s="258"/>
      <c r="FC161" s="258"/>
      <c r="FD161" s="258"/>
      <c r="FE161" s="258"/>
      <c r="FF161" s="258"/>
      <c r="FG161" s="258"/>
      <c r="FH161" s="258"/>
      <c r="FI161" s="258"/>
      <c r="FJ161" s="258"/>
      <c r="FK161" s="258"/>
      <c r="FL161" s="258"/>
      <c r="FM161" s="258"/>
      <c r="FN161" s="258"/>
      <c r="FO161" s="258"/>
      <c r="FP161" s="258"/>
      <c r="FQ161" s="258"/>
      <c r="FR161" s="258"/>
      <c r="FS161" s="258"/>
      <c r="FT161" s="258"/>
    </row>
    <row r="162" spans="1:176" s="526" customFormat="1" ht="21.75" customHeight="1">
      <c r="A162" s="553">
        <v>137</v>
      </c>
      <c r="B162" s="8" t="s">
        <v>53</v>
      </c>
      <c r="C162" s="8">
        <v>2424000</v>
      </c>
      <c r="D162" s="253" t="s">
        <v>1097</v>
      </c>
      <c r="E162" s="190" t="s">
        <v>125</v>
      </c>
      <c r="F162" s="8" t="s">
        <v>1051</v>
      </c>
      <c r="G162" s="8" t="s">
        <v>1052</v>
      </c>
      <c r="H162" s="8" t="s">
        <v>1098</v>
      </c>
      <c r="I162" s="510">
        <v>75401000000</v>
      </c>
      <c r="J162" s="556" t="s">
        <v>939</v>
      </c>
      <c r="K162" s="566">
        <v>13983.3</v>
      </c>
      <c r="L162" s="8" t="s">
        <v>1017</v>
      </c>
      <c r="M162" s="8" t="s">
        <v>1024</v>
      </c>
      <c r="N162" s="8" t="s">
        <v>56</v>
      </c>
      <c r="O162" s="8" t="s">
        <v>58</v>
      </c>
      <c r="P162" s="258"/>
      <c r="Q162" s="258"/>
      <c r="R162" s="258"/>
      <c r="S162" s="258"/>
      <c r="T162" s="258"/>
      <c r="U162" s="258"/>
      <c r="V162" s="258"/>
      <c r="W162" s="258"/>
      <c r="X162" s="258"/>
      <c r="Y162" s="258"/>
      <c r="Z162" s="258"/>
      <c r="AA162" s="258"/>
      <c r="AB162" s="258"/>
      <c r="AC162" s="258"/>
      <c r="AD162" s="258"/>
      <c r="AE162" s="258"/>
      <c r="AF162" s="258"/>
      <c r="AG162" s="258"/>
      <c r="AH162" s="258"/>
      <c r="AI162" s="258"/>
      <c r="AJ162" s="258"/>
      <c r="AK162" s="258"/>
      <c r="AL162" s="258"/>
      <c r="AM162" s="258"/>
      <c r="AN162" s="258"/>
      <c r="AO162" s="258"/>
      <c r="AP162" s="258"/>
      <c r="AQ162" s="258"/>
      <c r="AR162" s="258"/>
      <c r="AS162" s="258"/>
      <c r="AT162" s="258"/>
      <c r="AU162" s="258"/>
      <c r="AV162" s="258"/>
      <c r="AW162" s="258"/>
      <c r="AX162" s="258"/>
      <c r="AY162" s="258"/>
      <c r="AZ162" s="258"/>
      <c r="BA162" s="258"/>
      <c r="BB162" s="258"/>
      <c r="BC162" s="258"/>
      <c r="BD162" s="258"/>
      <c r="BE162" s="258"/>
      <c r="BF162" s="258"/>
      <c r="BG162" s="258"/>
      <c r="BH162" s="258"/>
      <c r="BI162" s="258"/>
      <c r="BJ162" s="258"/>
      <c r="BK162" s="258"/>
      <c r="BL162" s="258"/>
      <c r="BM162" s="258"/>
      <c r="BN162" s="258"/>
      <c r="BO162" s="258"/>
      <c r="BP162" s="258"/>
      <c r="BQ162" s="258"/>
      <c r="BR162" s="258"/>
      <c r="BS162" s="258"/>
      <c r="BT162" s="258"/>
      <c r="BU162" s="258"/>
      <c r="BV162" s="258"/>
      <c r="BW162" s="258"/>
      <c r="BX162" s="258"/>
      <c r="BY162" s="258"/>
      <c r="BZ162" s="258"/>
      <c r="CA162" s="258"/>
      <c r="CB162" s="258"/>
      <c r="CC162" s="258"/>
      <c r="CD162" s="258"/>
      <c r="CE162" s="258"/>
      <c r="CF162" s="258"/>
      <c r="CG162" s="258"/>
      <c r="CH162" s="258"/>
      <c r="CI162" s="258"/>
      <c r="CJ162" s="258"/>
      <c r="CK162" s="258"/>
      <c r="CL162" s="258"/>
      <c r="CM162" s="258"/>
      <c r="CN162" s="258"/>
      <c r="CO162" s="258"/>
      <c r="CP162" s="258"/>
      <c r="CQ162" s="258"/>
      <c r="CR162" s="258"/>
      <c r="CS162" s="258"/>
      <c r="CT162" s="258"/>
      <c r="CU162" s="258"/>
      <c r="CV162" s="258"/>
      <c r="CW162" s="258"/>
      <c r="CX162" s="258"/>
      <c r="CY162" s="258"/>
      <c r="CZ162" s="258"/>
      <c r="DA162" s="258"/>
      <c r="DB162" s="258"/>
      <c r="DC162" s="258"/>
      <c r="DD162" s="258"/>
      <c r="DE162" s="258"/>
      <c r="DF162" s="258"/>
      <c r="DG162" s="258"/>
      <c r="DH162" s="258"/>
      <c r="DI162" s="258"/>
      <c r="DJ162" s="258"/>
      <c r="DK162" s="258"/>
      <c r="DL162" s="258"/>
      <c r="DM162" s="258"/>
      <c r="DN162" s="258"/>
      <c r="DO162" s="258"/>
      <c r="DP162" s="258"/>
      <c r="DQ162" s="258"/>
      <c r="DR162" s="258"/>
      <c r="DS162" s="258"/>
      <c r="DT162" s="258"/>
      <c r="DU162" s="258"/>
      <c r="DV162" s="258"/>
      <c r="DW162" s="258"/>
      <c r="DX162" s="258"/>
      <c r="DY162" s="258"/>
      <c r="DZ162" s="258"/>
      <c r="EA162" s="258"/>
      <c r="EB162" s="258"/>
      <c r="EC162" s="258"/>
      <c r="ED162" s="258"/>
      <c r="EE162" s="258"/>
      <c r="EF162" s="258"/>
      <c r="EG162" s="258"/>
      <c r="EH162" s="258"/>
      <c r="EI162" s="258"/>
      <c r="EJ162" s="258"/>
      <c r="EK162" s="258"/>
      <c r="EL162" s="258"/>
      <c r="EM162" s="258"/>
      <c r="EN162" s="258"/>
      <c r="EO162" s="258"/>
      <c r="EP162" s="258"/>
      <c r="EQ162" s="258"/>
      <c r="ER162" s="258"/>
      <c r="ES162" s="258"/>
      <c r="ET162" s="258"/>
      <c r="EU162" s="258"/>
      <c r="EV162" s="258"/>
      <c r="EW162" s="258"/>
      <c r="EX162" s="258"/>
      <c r="EY162" s="258"/>
      <c r="EZ162" s="258"/>
      <c r="FA162" s="258"/>
      <c r="FB162" s="258"/>
      <c r="FC162" s="258"/>
      <c r="FD162" s="258"/>
      <c r="FE162" s="258"/>
      <c r="FF162" s="258"/>
      <c r="FG162" s="258"/>
      <c r="FH162" s="258"/>
      <c r="FI162" s="258"/>
      <c r="FJ162" s="258"/>
      <c r="FK162" s="258"/>
      <c r="FL162" s="258"/>
      <c r="FM162" s="258"/>
      <c r="FN162" s="258"/>
      <c r="FO162" s="258"/>
      <c r="FP162" s="258"/>
      <c r="FQ162" s="258"/>
      <c r="FR162" s="258"/>
      <c r="FS162" s="258"/>
      <c r="FT162" s="258"/>
    </row>
    <row r="163" spans="1:176" s="526" customFormat="1" ht="27.75" customHeight="1">
      <c r="A163" s="553">
        <v>138</v>
      </c>
      <c r="B163" s="8" t="s">
        <v>53</v>
      </c>
      <c r="C163" s="8">
        <v>2812010</v>
      </c>
      <c r="D163" s="506" t="s">
        <v>1099</v>
      </c>
      <c r="E163" s="190" t="s">
        <v>125</v>
      </c>
      <c r="F163" s="190">
        <v>796</v>
      </c>
      <c r="G163" s="190" t="s">
        <v>37</v>
      </c>
      <c r="H163" s="190">
        <v>4</v>
      </c>
      <c r="I163" s="510">
        <v>75401000000</v>
      </c>
      <c r="J163" s="556" t="s">
        <v>939</v>
      </c>
      <c r="K163" s="566">
        <v>3050.84</v>
      </c>
      <c r="L163" s="8" t="s">
        <v>1024</v>
      </c>
      <c r="M163" s="8" t="s">
        <v>1059</v>
      </c>
      <c r="N163" s="8" t="s">
        <v>56</v>
      </c>
      <c r="O163" s="8" t="s">
        <v>58</v>
      </c>
      <c r="P163" s="258"/>
      <c r="Q163" s="258"/>
      <c r="R163" s="258"/>
      <c r="S163" s="258"/>
      <c r="T163" s="258"/>
      <c r="U163" s="258"/>
      <c r="V163" s="258"/>
      <c r="W163" s="258"/>
      <c r="X163" s="258"/>
      <c r="Y163" s="258"/>
      <c r="Z163" s="258"/>
      <c r="AA163" s="258"/>
      <c r="AB163" s="258"/>
      <c r="AC163" s="258"/>
      <c r="AD163" s="258"/>
      <c r="AE163" s="258"/>
      <c r="AF163" s="258"/>
      <c r="AG163" s="258"/>
      <c r="AH163" s="258"/>
      <c r="AI163" s="258"/>
      <c r="AJ163" s="258"/>
      <c r="AK163" s="258"/>
      <c r="AL163" s="258"/>
      <c r="AM163" s="258"/>
      <c r="AN163" s="258"/>
      <c r="AO163" s="258"/>
      <c r="AP163" s="258"/>
      <c r="AQ163" s="258"/>
      <c r="AR163" s="258"/>
      <c r="AS163" s="258"/>
      <c r="AT163" s="258"/>
      <c r="AU163" s="258"/>
      <c r="AV163" s="258"/>
      <c r="AW163" s="258"/>
      <c r="AX163" s="258"/>
      <c r="AY163" s="258"/>
      <c r="AZ163" s="258"/>
      <c r="BA163" s="258"/>
      <c r="BB163" s="258"/>
      <c r="BC163" s="258"/>
      <c r="BD163" s="258"/>
      <c r="BE163" s="258"/>
      <c r="BF163" s="258"/>
      <c r="BG163" s="258"/>
      <c r="BH163" s="258"/>
      <c r="BI163" s="258"/>
      <c r="BJ163" s="258"/>
      <c r="BK163" s="258"/>
      <c r="BL163" s="258"/>
      <c r="BM163" s="258"/>
      <c r="BN163" s="258"/>
      <c r="BO163" s="258"/>
      <c r="BP163" s="258"/>
      <c r="BQ163" s="258"/>
      <c r="BR163" s="258"/>
      <c r="BS163" s="258"/>
      <c r="BT163" s="258"/>
      <c r="BU163" s="258"/>
      <c r="BV163" s="258"/>
      <c r="BW163" s="258"/>
      <c r="BX163" s="258"/>
      <c r="BY163" s="258"/>
      <c r="BZ163" s="258"/>
      <c r="CA163" s="258"/>
      <c r="CB163" s="258"/>
      <c r="CC163" s="258"/>
      <c r="CD163" s="258"/>
      <c r="CE163" s="258"/>
      <c r="CF163" s="258"/>
      <c r="CG163" s="258"/>
      <c r="CH163" s="258"/>
      <c r="CI163" s="258"/>
      <c r="CJ163" s="258"/>
      <c r="CK163" s="258"/>
      <c r="CL163" s="258"/>
      <c r="CM163" s="258"/>
      <c r="CN163" s="258"/>
      <c r="CO163" s="258"/>
      <c r="CP163" s="258"/>
      <c r="CQ163" s="258"/>
      <c r="CR163" s="258"/>
      <c r="CS163" s="258"/>
      <c r="CT163" s="258"/>
      <c r="CU163" s="258"/>
      <c r="CV163" s="258"/>
      <c r="CW163" s="258"/>
      <c r="CX163" s="258"/>
      <c r="CY163" s="258"/>
      <c r="CZ163" s="258"/>
      <c r="DA163" s="258"/>
      <c r="DB163" s="258"/>
      <c r="DC163" s="258"/>
      <c r="DD163" s="258"/>
      <c r="DE163" s="258"/>
      <c r="DF163" s="258"/>
      <c r="DG163" s="258"/>
      <c r="DH163" s="258"/>
      <c r="DI163" s="258"/>
      <c r="DJ163" s="258"/>
      <c r="DK163" s="258"/>
      <c r="DL163" s="258"/>
      <c r="DM163" s="258"/>
      <c r="DN163" s="258"/>
      <c r="DO163" s="258"/>
      <c r="DP163" s="258"/>
      <c r="DQ163" s="258"/>
      <c r="DR163" s="258"/>
      <c r="DS163" s="258"/>
      <c r="DT163" s="258"/>
      <c r="DU163" s="258"/>
      <c r="DV163" s="258"/>
      <c r="DW163" s="258"/>
      <c r="DX163" s="258"/>
      <c r="DY163" s="258"/>
      <c r="DZ163" s="258"/>
      <c r="EA163" s="258"/>
      <c r="EB163" s="258"/>
      <c r="EC163" s="258"/>
      <c r="ED163" s="258"/>
      <c r="EE163" s="258"/>
      <c r="EF163" s="258"/>
      <c r="EG163" s="258"/>
      <c r="EH163" s="258"/>
      <c r="EI163" s="258"/>
      <c r="EJ163" s="258"/>
      <c r="EK163" s="258"/>
      <c r="EL163" s="258"/>
      <c r="EM163" s="258"/>
      <c r="EN163" s="258"/>
      <c r="EO163" s="258"/>
      <c r="EP163" s="258"/>
      <c r="EQ163" s="258"/>
      <c r="ER163" s="258"/>
      <c r="ES163" s="258"/>
      <c r="ET163" s="258"/>
      <c r="EU163" s="258"/>
      <c r="EV163" s="258"/>
      <c r="EW163" s="258"/>
      <c r="EX163" s="258"/>
      <c r="EY163" s="258"/>
      <c r="EZ163" s="258"/>
      <c r="FA163" s="258"/>
      <c r="FB163" s="258"/>
      <c r="FC163" s="258"/>
      <c r="FD163" s="258"/>
      <c r="FE163" s="258"/>
      <c r="FF163" s="258"/>
      <c r="FG163" s="258"/>
      <c r="FH163" s="258"/>
      <c r="FI163" s="258"/>
      <c r="FJ163" s="258"/>
      <c r="FK163" s="258"/>
      <c r="FL163" s="258"/>
      <c r="FM163" s="258"/>
      <c r="FN163" s="258"/>
      <c r="FO163" s="258"/>
      <c r="FP163" s="258"/>
      <c r="FQ163" s="258"/>
      <c r="FR163" s="258"/>
      <c r="FS163" s="258"/>
      <c r="FT163" s="258"/>
    </row>
    <row r="164" spans="1:176" s="558" customFormat="1" ht="30.75" customHeight="1">
      <c r="A164" s="553">
        <v>139</v>
      </c>
      <c r="B164" s="8" t="s">
        <v>53</v>
      </c>
      <c r="C164" s="554">
        <v>3312040</v>
      </c>
      <c r="D164" s="555" t="s">
        <v>1100</v>
      </c>
      <c r="E164" s="190" t="s">
        <v>125</v>
      </c>
      <c r="F164" s="560">
        <v>796</v>
      </c>
      <c r="G164" s="224" t="s">
        <v>37</v>
      </c>
      <c r="H164" s="553"/>
      <c r="I164" s="510">
        <v>75401000000</v>
      </c>
      <c r="J164" s="556" t="s">
        <v>939</v>
      </c>
      <c r="K164" s="255">
        <v>380000</v>
      </c>
      <c r="L164" s="8" t="s">
        <v>1017</v>
      </c>
      <c r="M164" s="8" t="s">
        <v>1024</v>
      </c>
      <c r="N164" s="561" t="s">
        <v>56</v>
      </c>
      <c r="O164" s="8" t="s">
        <v>58</v>
      </c>
    </row>
    <row r="165" spans="1:176" s="526" customFormat="1" ht="21.75" customHeight="1">
      <c r="A165" s="553">
        <v>140</v>
      </c>
      <c r="B165" s="8" t="s">
        <v>53</v>
      </c>
      <c r="C165" s="190">
        <v>3020000</v>
      </c>
      <c r="D165" s="253" t="s">
        <v>1101</v>
      </c>
      <c r="E165" s="190" t="s">
        <v>125</v>
      </c>
      <c r="F165" s="190">
        <v>796</v>
      </c>
      <c r="G165" s="190" t="s">
        <v>37</v>
      </c>
      <c r="H165" s="190">
        <v>4</v>
      </c>
      <c r="I165" s="510">
        <v>75401000000</v>
      </c>
      <c r="J165" s="556" t="s">
        <v>939</v>
      </c>
      <c r="K165" s="566">
        <v>188136</v>
      </c>
      <c r="L165" s="8" t="s">
        <v>1017</v>
      </c>
      <c r="M165" s="8" t="s">
        <v>1017</v>
      </c>
      <c r="N165" s="8" t="s">
        <v>56</v>
      </c>
      <c r="O165" s="8" t="s">
        <v>58</v>
      </c>
      <c r="P165" s="258"/>
      <c r="Q165" s="258"/>
      <c r="R165" s="258"/>
      <c r="S165" s="258"/>
      <c r="T165" s="258"/>
      <c r="U165" s="258"/>
      <c r="V165" s="258"/>
      <c r="W165" s="258"/>
      <c r="X165" s="258"/>
      <c r="Y165" s="258"/>
      <c r="Z165" s="258"/>
      <c r="AA165" s="258"/>
      <c r="AB165" s="258"/>
      <c r="AC165" s="258"/>
      <c r="AD165" s="258"/>
      <c r="AE165" s="258"/>
      <c r="AF165" s="258"/>
      <c r="AG165" s="258"/>
      <c r="AH165" s="258"/>
      <c r="AI165" s="258"/>
      <c r="AJ165" s="258"/>
      <c r="AK165" s="258"/>
      <c r="AL165" s="258"/>
      <c r="AM165" s="258"/>
      <c r="AN165" s="258"/>
      <c r="AO165" s="258"/>
      <c r="AP165" s="258"/>
      <c r="AQ165" s="258"/>
      <c r="AR165" s="258"/>
      <c r="AS165" s="258"/>
      <c r="AT165" s="258"/>
      <c r="AU165" s="258"/>
      <c r="AV165" s="258"/>
      <c r="AW165" s="258"/>
      <c r="AX165" s="258"/>
      <c r="AY165" s="258"/>
      <c r="AZ165" s="258"/>
      <c r="BA165" s="258"/>
      <c r="BB165" s="258"/>
      <c r="BC165" s="258"/>
      <c r="BD165" s="258"/>
      <c r="BE165" s="258"/>
      <c r="BF165" s="258"/>
      <c r="BG165" s="258"/>
      <c r="BH165" s="258"/>
      <c r="BI165" s="258"/>
      <c r="BJ165" s="258"/>
      <c r="BK165" s="258"/>
      <c r="BL165" s="258"/>
      <c r="BM165" s="258"/>
      <c r="BN165" s="258"/>
      <c r="BO165" s="258"/>
      <c r="BP165" s="258"/>
      <c r="BQ165" s="258"/>
      <c r="BR165" s="258"/>
      <c r="BS165" s="258"/>
      <c r="BT165" s="258"/>
      <c r="BU165" s="258"/>
      <c r="BV165" s="258"/>
      <c r="BW165" s="258"/>
      <c r="BX165" s="258"/>
      <c r="BY165" s="258"/>
      <c r="BZ165" s="258"/>
      <c r="CA165" s="258"/>
      <c r="CB165" s="258"/>
      <c r="CC165" s="258"/>
      <c r="CD165" s="258"/>
      <c r="CE165" s="258"/>
      <c r="CF165" s="258"/>
      <c r="CG165" s="258"/>
      <c r="CH165" s="258"/>
      <c r="CI165" s="258"/>
      <c r="CJ165" s="258"/>
      <c r="CK165" s="258"/>
      <c r="CL165" s="258"/>
      <c r="CM165" s="258"/>
      <c r="CN165" s="258"/>
      <c r="CO165" s="258"/>
      <c r="CP165" s="258"/>
      <c r="CQ165" s="258"/>
      <c r="CR165" s="258"/>
      <c r="CS165" s="258"/>
      <c r="CT165" s="258"/>
      <c r="CU165" s="258"/>
      <c r="CV165" s="258"/>
      <c r="CW165" s="258"/>
      <c r="CX165" s="258"/>
      <c r="CY165" s="258"/>
      <c r="CZ165" s="258"/>
      <c r="DA165" s="258"/>
      <c r="DB165" s="258"/>
      <c r="DC165" s="258"/>
      <c r="DD165" s="258"/>
      <c r="DE165" s="258"/>
      <c r="DF165" s="258"/>
      <c r="DG165" s="258"/>
      <c r="DH165" s="258"/>
      <c r="DI165" s="258"/>
      <c r="DJ165" s="258"/>
      <c r="DK165" s="258"/>
      <c r="DL165" s="258"/>
      <c r="DM165" s="258"/>
      <c r="DN165" s="258"/>
      <c r="DO165" s="258"/>
      <c r="DP165" s="258"/>
      <c r="DQ165" s="258"/>
      <c r="DR165" s="258"/>
      <c r="DS165" s="258"/>
      <c r="DT165" s="258"/>
      <c r="DU165" s="258"/>
      <c r="DV165" s="258"/>
      <c r="DW165" s="258"/>
      <c r="DX165" s="258"/>
      <c r="DY165" s="258"/>
      <c r="DZ165" s="258"/>
      <c r="EA165" s="258"/>
      <c r="EB165" s="258"/>
      <c r="EC165" s="258"/>
      <c r="ED165" s="258"/>
      <c r="EE165" s="258"/>
      <c r="EF165" s="258"/>
      <c r="EG165" s="258"/>
      <c r="EH165" s="258"/>
      <c r="EI165" s="258"/>
      <c r="EJ165" s="258"/>
      <c r="EK165" s="258"/>
      <c r="EL165" s="258"/>
      <c r="EM165" s="258"/>
      <c r="EN165" s="258"/>
      <c r="EO165" s="258"/>
      <c r="EP165" s="258"/>
      <c r="EQ165" s="258"/>
      <c r="ER165" s="258"/>
      <c r="ES165" s="258"/>
      <c r="ET165" s="258"/>
      <c r="EU165" s="258"/>
      <c r="EV165" s="258"/>
      <c r="EW165" s="258"/>
      <c r="EX165" s="258"/>
      <c r="EY165" s="258"/>
      <c r="EZ165" s="258"/>
      <c r="FA165" s="258"/>
      <c r="FB165" s="258"/>
      <c r="FC165" s="258"/>
      <c r="FD165" s="258"/>
      <c r="FE165" s="258"/>
      <c r="FF165" s="258"/>
      <c r="FG165" s="258"/>
      <c r="FH165" s="258"/>
      <c r="FI165" s="258"/>
      <c r="FJ165" s="258"/>
      <c r="FK165" s="258"/>
      <c r="FL165" s="258"/>
      <c r="FM165" s="258"/>
      <c r="FN165" s="258"/>
      <c r="FO165" s="258"/>
      <c r="FP165" s="258"/>
      <c r="FQ165" s="258"/>
      <c r="FR165" s="258"/>
      <c r="FS165" s="258"/>
      <c r="FT165" s="258"/>
    </row>
    <row r="166" spans="1:176" s="526" customFormat="1" ht="21.75" customHeight="1">
      <c r="A166" s="553">
        <v>141</v>
      </c>
      <c r="B166" s="8" t="s">
        <v>53</v>
      </c>
      <c r="C166" s="8">
        <v>2944190</v>
      </c>
      <c r="D166" s="253" t="s">
        <v>1102</v>
      </c>
      <c r="E166" s="190" t="s">
        <v>125</v>
      </c>
      <c r="F166" s="190">
        <v>796</v>
      </c>
      <c r="G166" s="190" t="s">
        <v>37</v>
      </c>
      <c r="H166" s="190">
        <v>1</v>
      </c>
      <c r="I166" s="510">
        <v>75401000000</v>
      </c>
      <c r="J166" s="556" t="s">
        <v>939</v>
      </c>
      <c r="K166" s="566">
        <v>437288</v>
      </c>
      <c r="L166" s="8" t="s">
        <v>1017</v>
      </c>
      <c r="M166" s="8" t="s">
        <v>1024</v>
      </c>
      <c r="N166" s="8" t="s">
        <v>56</v>
      </c>
      <c r="O166" s="8" t="s">
        <v>58</v>
      </c>
      <c r="P166" s="258"/>
      <c r="Q166" s="258"/>
      <c r="R166" s="258"/>
      <c r="S166" s="258"/>
      <c r="T166" s="258"/>
      <c r="U166" s="258"/>
      <c r="V166" s="258"/>
      <c r="W166" s="258"/>
      <c r="X166" s="258"/>
      <c r="Y166" s="258"/>
      <c r="Z166" s="258"/>
      <c r="AA166" s="258"/>
      <c r="AB166" s="258"/>
      <c r="AC166" s="258"/>
      <c r="AD166" s="258"/>
      <c r="AE166" s="258"/>
      <c r="AF166" s="258"/>
      <c r="AG166" s="258"/>
      <c r="AH166" s="258"/>
      <c r="AI166" s="258"/>
      <c r="AJ166" s="258"/>
      <c r="AK166" s="258"/>
      <c r="AL166" s="258"/>
      <c r="AM166" s="258"/>
      <c r="AN166" s="258"/>
      <c r="AO166" s="258"/>
      <c r="AP166" s="258"/>
      <c r="AQ166" s="258"/>
      <c r="AR166" s="258"/>
      <c r="AS166" s="258"/>
      <c r="AT166" s="258"/>
      <c r="AU166" s="258"/>
      <c r="AV166" s="258"/>
      <c r="AW166" s="258"/>
      <c r="AX166" s="258"/>
      <c r="AY166" s="258"/>
      <c r="AZ166" s="258"/>
      <c r="BA166" s="258"/>
      <c r="BB166" s="258"/>
      <c r="BC166" s="258"/>
      <c r="BD166" s="258"/>
      <c r="BE166" s="258"/>
      <c r="BF166" s="258"/>
      <c r="BG166" s="258"/>
      <c r="BH166" s="258"/>
      <c r="BI166" s="258"/>
      <c r="BJ166" s="258"/>
      <c r="BK166" s="258"/>
      <c r="BL166" s="258"/>
      <c r="BM166" s="258"/>
      <c r="BN166" s="258"/>
      <c r="BO166" s="258"/>
      <c r="BP166" s="258"/>
      <c r="BQ166" s="258"/>
      <c r="BR166" s="258"/>
      <c r="BS166" s="258"/>
      <c r="BT166" s="258"/>
      <c r="BU166" s="258"/>
      <c r="BV166" s="258"/>
      <c r="BW166" s="258"/>
      <c r="BX166" s="258"/>
      <c r="BY166" s="258"/>
      <c r="BZ166" s="258"/>
      <c r="CA166" s="258"/>
      <c r="CB166" s="258"/>
      <c r="CC166" s="258"/>
      <c r="CD166" s="258"/>
      <c r="CE166" s="258"/>
      <c r="CF166" s="258"/>
      <c r="CG166" s="258"/>
      <c r="CH166" s="258"/>
      <c r="CI166" s="258"/>
      <c r="CJ166" s="258"/>
      <c r="CK166" s="258"/>
      <c r="CL166" s="258"/>
      <c r="CM166" s="258"/>
      <c r="CN166" s="258"/>
      <c r="CO166" s="258"/>
      <c r="CP166" s="258"/>
      <c r="CQ166" s="258"/>
      <c r="CR166" s="258"/>
      <c r="CS166" s="258"/>
      <c r="CT166" s="258"/>
      <c r="CU166" s="258"/>
      <c r="CV166" s="258"/>
      <c r="CW166" s="258"/>
      <c r="CX166" s="258"/>
      <c r="CY166" s="258"/>
      <c r="CZ166" s="258"/>
      <c r="DA166" s="258"/>
      <c r="DB166" s="258"/>
      <c r="DC166" s="258"/>
      <c r="DD166" s="258"/>
      <c r="DE166" s="258"/>
      <c r="DF166" s="258"/>
      <c r="DG166" s="258"/>
      <c r="DH166" s="258"/>
      <c r="DI166" s="258"/>
      <c r="DJ166" s="258"/>
      <c r="DK166" s="258"/>
      <c r="DL166" s="258"/>
      <c r="DM166" s="258"/>
      <c r="DN166" s="258"/>
      <c r="DO166" s="258"/>
      <c r="DP166" s="258"/>
      <c r="DQ166" s="258"/>
      <c r="DR166" s="258"/>
      <c r="DS166" s="258"/>
      <c r="DT166" s="258"/>
      <c r="DU166" s="258"/>
      <c r="DV166" s="258"/>
      <c r="DW166" s="258"/>
      <c r="DX166" s="258"/>
      <c r="DY166" s="258"/>
      <c r="DZ166" s="258"/>
      <c r="EA166" s="258"/>
      <c r="EB166" s="258"/>
      <c r="EC166" s="258"/>
      <c r="ED166" s="258"/>
      <c r="EE166" s="258"/>
      <c r="EF166" s="258"/>
      <c r="EG166" s="258"/>
      <c r="EH166" s="258"/>
      <c r="EI166" s="258"/>
      <c r="EJ166" s="258"/>
      <c r="EK166" s="258"/>
      <c r="EL166" s="258"/>
      <c r="EM166" s="258"/>
      <c r="EN166" s="258"/>
      <c r="EO166" s="258"/>
      <c r="EP166" s="258"/>
      <c r="EQ166" s="258"/>
      <c r="ER166" s="258"/>
      <c r="ES166" s="258"/>
      <c r="ET166" s="258"/>
      <c r="EU166" s="258"/>
      <c r="EV166" s="258"/>
      <c r="EW166" s="258"/>
      <c r="EX166" s="258"/>
      <c r="EY166" s="258"/>
      <c r="EZ166" s="258"/>
      <c r="FA166" s="258"/>
      <c r="FB166" s="258"/>
      <c r="FC166" s="258"/>
      <c r="FD166" s="258"/>
      <c r="FE166" s="258"/>
      <c r="FF166" s="258"/>
      <c r="FG166" s="258"/>
      <c r="FH166" s="258"/>
      <c r="FI166" s="258"/>
      <c r="FJ166" s="258"/>
      <c r="FK166" s="258"/>
      <c r="FL166" s="258"/>
      <c r="FM166" s="258"/>
      <c r="FN166" s="258"/>
      <c r="FO166" s="258"/>
      <c r="FP166" s="258"/>
      <c r="FQ166" s="258"/>
      <c r="FR166" s="258"/>
      <c r="FS166" s="258"/>
      <c r="FT166" s="258"/>
    </row>
    <row r="167" spans="1:176" s="526" customFormat="1" ht="21.75" customHeight="1">
      <c r="A167" s="553">
        <v>142</v>
      </c>
      <c r="B167" s="8" t="s">
        <v>53</v>
      </c>
      <c r="C167" s="8">
        <v>3312040</v>
      </c>
      <c r="D167" s="577" t="s">
        <v>1103</v>
      </c>
      <c r="E167" s="190" t="s">
        <v>125</v>
      </c>
      <c r="F167" s="190">
        <v>796</v>
      </c>
      <c r="G167" s="190" t="s">
        <v>37</v>
      </c>
      <c r="H167" s="190">
        <v>2</v>
      </c>
      <c r="I167" s="510">
        <v>75401000000</v>
      </c>
      <c r="J167" s="556" t="s">
        <v>939</v>
      </c>
      <c r="K167" s="566">
        <v>323728.8</v>
      </c>
      <c r="L167" s="8" t="s">
        <v>1010</v>
      </c>
      <c r="M167" s="8" t="s">
        <v>1017</v>
      </c>
      <c r="N167" s="8" t="s">
        <v>56</v>
      </c>
      <c r="O167" s="8" t="s">
        <v>58</v>
      </c>
      <c r="P167" s="258"/>
      <c r="Q167" s="258"/>
      <c r="R167" s="258"/>
      <c r="S167" s="258"/>
      <c r="T167" s="258"/>
      <c r="U167" s="258"/>
      <c r="V167" s="258"/>
      <c r="W167" s="258"/>
      <c r="X167" s="258"/>
      <c r="Y167" s="258"/>
      <c r="Z167" s="258"/>
      <c r="AA167" s="258"/>
      <c r="AB167" s="258"/>
      <c r="AC167" s="258"/>
      <c r="AD167" s="258"/>
      <c r="AE167" s="258"/>
      <c r="AF167" s="258"/>
      <c r="AG167" s="258"/>
      <c r="AH167" s="258"/>
      <c r="AI167" s="258"/>
      <c r="AJ167" s="258"/>
      <c r="AK167" s="258"/>
      <c r="AL167" s="258"/>
      <c r="AM167" s="258"/>
      <c r="AN167" s="258"/>
      <c r="AO167" s="258"/>
      <c r="AP167" s="258"/>
      <c r="AQ167" s="258"/>
      <c r="AR167" s="258"/>
      <c r="AS167" s="258"/>
      <c r="AT167" s="258"/>
      <c r="AU167" s="258"/>
      <c r="AV167" s="258"/>
      <c r="AW167" s="258"/>
      <c r="AX167" s="258"/>
      <c r="AY167" s="258"/>
      <c r="AZ167" s="258"/>
      <c r="BA167" s="258"/>
      <c r="BB167" s="258"/>
      <c r="BC167" s="258"/>
      <c r="BD167" s="258"/>
      <c r="BE167" s="258"/>
      <c r="BF167" s="258"/>
      <c r="BG167" s="258"/>
      <c r="BH167" s="258"/>
      <c r="BI167" s="258"/>
      <c r="BJ167" s="258"/>
      <c r="BK167" s="258"/>
      <c r="BL167" s="258"/>
      <c r="BM167" s="258"/>
      <c r="BN167" s="258"/>
      <c r="BO167" s="258"/>
      <c r="BP167" s="258"/>
      <c r="BQ167" s="258"/>
      <c r="BR167" s="258"/>
      <c r="BS167" s="258"/>
      <c r="BT167" s="258"/>
      <c r="BU167" s="258"/>
      <c r="BV167" s="258"/>
      <c r="BW167" s="258"/>
      <c r="BX167" s="258"/>
      <c r="BY167" s="258"/>
      <c r="BZ167" s="258"/>
      <c r="CA167" s="258"/>
      <c r="CB167" s="258"/>
      <c r="CC167" s="258"/>
      <c r="CD167" s="258"/>
      <c r="CE167" s="258"/>
      <c r="CF167" s="258"/>
      <c r="CG167" s="258"/>
      <c r="CH167" s="258"/>
      <c r="CI167" s="258"/>
      <c r="CJ167" s="258"/>
      <c r="CK167" s="258"/>
      <c r="CL167" s="258"/>
      <c r="CM167" s="258"/>
      <c r="CN167" s="258"/>
      <c r="CO167" s="258"/>
      <c r="CP167" s="258"/>
      <c r="CQ167" s="258"/>
      <c r="CR167" s="258"/>
      <c r="CS167" s="258"/>
      <c r="CT167" s="258"/>
      <c r="CU167" s="258"/>
      <c r="CV167" s="258"/>
      <c r="CW167" s="258"/>
      <c r="CX167" s="258"/>
      <c r="CY167" s="258"/>
      <c r="CZ167" s="258"/>
      <c r="DA167" s="258"/>
      <c r="DB167" s="258"/>
      <c r="DC167" s="258"/>
      <c r="DD167" s="258"/>
      <c r="DE167" s="258"/>
      <c r="DF167" s="258"/>
      <c r="DG167" s="258"/>
      <c r="DH167" s="258"/>
      <c r="DI167" s="258"/>
      <c r="DJ167" s="258"/>
      <c r="DK167" s="258"/>
      <c r="DL167" s="258"/>
      <c r="DM167" s="258"/>
      <c r="DN167" s="258"/>
      <c r="DO167" s="258"/>
      <c r="DP167" s="258"/>
      <c r="DQ167" s="258"/>
      <c r="DR167" s="258"/>
      <c r="DS167" s="258"/>
      <c r="DT167" s="258"/>
      <c r="DU167" s="258"/>
      <c r="DV167" s="258"/>
      <c r="DW167" s="258"/>
      <c r="DX167" s="258"/>
      <c r="DY167" s="258"/>
      <c r="DZ167" s="258"/>
      <c r="EA167" s="258"/>
      <c r="EB167" s="258"/>
      <c r="EC167" s="258"/>
      <c r="ED167" s="258"/>
      <c r="EE167" s="258"/>
      <c r="EF167" s="258"/>
      <c r="EG167" s="258"/>
      <c r="EH167" s="258"/>
      <c r="EI167" s="258"/>
      <c r="EJ167" s="258"/>
      <c r="EK167" s="258"/>
      <c r="EL167" s="258"/>
      <c r="EM167" s="258"/>
      <c r="EN167" s="258"/>
      <c r="EO167" s="258"/>
      <c r="EP167" s="258"/>
      <c r="EQ167" s="258"/>
      <c r="ER167" s="258"/>
      <c r="ES167" s="258"/>
      <c r="ET167" s="258"/>
      <c r="EU167" s="258"/>
      <c r="EV167" s="258"/>
      <c r="EW167" s="258"/>
      <c r="EX167" s="258"/>
      <c r="EY167" s="258"/>
      <c r="EZ167" s="258"/>
      <c r="FA167" s="258"/>
      <c r="FB167" s="258"/>
      <c r="FC167" s="258"/>
      <c r="FD167" s="258"/>
      <c r="FE167" s="258"/>
      <c r="FF167" s="258"/>
      <c r="FG167" s="258"/>
      <c r="FH167" s="258"/>
      <c r="FI167" s="258"/>
      <c r="FJ167" s="258"/>
      <c r="FK167" s="258"/>
      <c r="FL167" s="258"/>
      <c r="FM167" s="258"/>
      <c r="FN167" s="258"/>
      <c r="FO167" s="258"/>
      <c r="FP167" s="258"/>
      <c r="FQ167" s="258"/>
      <c r="FR167" s="258"/>
      <c r="FS167" s="258"/>
      <c r="FT167" s="258"/>
    </row>
    <row r="168" spans="1:176" s="526" customFormat="1" ht="30" customHeight="1">
      <c r="A168" s="553">
        <v>143</v>
      </c>
      <c r="B168" s="8" t="s">
        <v>53</v>
      </c>
      <c r="C168" s="8">
        <v>4530243</v>
      </c>
      <c r="D168" s="253" t="s">
        <v>1104</v>
      </c>
      <c r="E168" s="190" t="s">
        <v>125</v>
      </c>
      <c r="F168" s="190">
        <v>796</v>
      </c>
      <c r="G168" s="190" t="s">
        <v>37</v>
      </c>
      <c r="H168" s="190">
        <v>2</v>
      </c>
      <c r="I168" s="510">
        <v>75401000000</v>
      </c>
      <c r="J168" s="556" t="s">
        <v>939</v>
      </c>
      <c r="K168" s="566">
        <v>88983</v>
      </c>
      <c r="L168" s="8" t="s">
        <v>1105</v>
      </c>
      <c r="M168" s="8" t="s">
        <v>1105</v>
      </c>
      <c r="N168" s="8" t="s">
        <v>56</v>
      </c>
      <c r="O168" s="8" t="s">
        <v>58</v>
      </c>
      <c r="P168" s="258"/>
      <c r="Q168" s="258"/>
      <c r="R168" s="258"/>
      <c r="S168" s="258"/>
      <c r="T168" s="258"/>
      <c r="U168" s="258"/>
      <c r="V168" s="258"/>
      <c r="W168" s="258"/>
      <c r="X168" s="258"/>
      <c r="Y168" s="258"/>
      <c r="Z168" s="258"/>
      <c r="AA168" s="258"/>
      <c r="AB168" s="258"/>
      <c r="AC168" s="258"/>
      <c r="AD168" s="258"/>
      <c r="AE168" s="258"/>
      <c r="AF168" s="258"/>
      <c r="AG168" s="258"/>
      <c r="AH168" s="258"/>
      <c r="AI168" s="258"/>
      <c r="AJ168" s="258"/>
      <c r="AK168" s="258"/>
      <c r="AL168" s="258"/>
      <c r="AM168" s="258"/>
      <c r="AN168" s="258"/>
      <c r="AO168" s="258"/>
      <c r="AP168" s="258"/>
      <c r="AQ168" s="258"/>
      <c r="AR168" s="258"/>
      <c r="AS168" s="258"/>
      <c r="AT168" s="258"/>
      <c r="AU168" s="258"/>
      <c r="AV168" s="258"/>
      <c r="AW168" s="258"/>
      <c r="AX168" s="258"/>
      <c r="AY168" s="258"/>
      <c r="AZ168" s="258"/>
      <c r="BA168" s="258"/>
      <c r="BB168" s="258"/>
      <c r="BC168" s="258"/>
      <c r="BD168" s="258"/>
      <c r="BE168" s="258"/>
      <c r="BF168" s="258"/>
      <c r="BG168" s="258"/>
      <c r="BH168" s="258"/>
      <c r="BI168" s="258"/>
      <c r="BJ168" s="258"/>
      <c r="BK168" s="258"/>
      <c r="BL168" s="258"/>
      <c r="BM168" s="258"/>
      <c r="BN168" s="258"/>
      <c r="BO168" s="258"/>
      <c r="BP168" s="258"/>
      <c r="BQ168" s="258"/>
      <c r="BR168" s="258"/>
      <c r="BS168" s="258"/>
      <c r="BT168" s="258"/>
      <c r="BU168" s="258"/>
      <c r="BV168" s="258"/>
      <c r="BW168" s="258"/>
      <c r="BX168" s="258"/>
      <c r="BY168" s="258"/>
      <c r="BZ168" s="258"/>
      <c r="CA168" s="258"/>
      <c r="CB168" s="258"/>
      <c r="CC168" s="258"/>
      <c r="CD168" s="258"/>
      <c r="CE168" s="258"/>
      <c r="CF168" s="258"/>
      <c r="CG168" s="258"/>
      <c r="CH168" s="258"/>
      <c r="CI168" s="258"/>
      <c r="CJ168" s="258"/>
      <c r="CK168" s="258"/>
      <c r="CL168" s="258"/>
      <c r="CM168" s="258"/>
      <c r="CN168" s="258"/>
      <c r="CO168" s="258"/>
      <c r="CP168" s="258"/>
      <c r="CQ168" s="258"/>
      <c r="CR168" s="258"/>
      <c r="CS168" s="258"/>
      <c r="CT168" s="258"/>
      <c r="CU168" s="258"/>
      <c r="CV168" s="258"/>
      <c r="CW168" s="258"/>
      <c r="CX168" s="258"/>
      <c r="CY168" s="258"/>
      <c r="CZ168" s="258"/>
      <c r="DA168" s="258"/>
      <c r="DB168" s="258"/>
      <c r="DC168" s="258"/>
      <c r="DD168" s="258"/>
      <c r="DE168" s="258"/>
      <c r="DF168" s="258"/>
      <c r="DG168" s="258"/>
      <c r="DH168" s="258"/>
      <c r="DI168" s="258"/>
      <c r="DJ168" s="258"/>
      <c r="DK168" s="258"/>
      <c r="DL168" s="258"/>
      <c r="DM168" s="258"/>
      <c r="DN168" s="258"/>
      <c r="DO168" s="258"/>
      <c r="DP168" s="258"/>
      <c r="DQ168" s="258"/>
      <c r="DR168" s="258"/>
      <c r="DS168" s="258"/>
      <c r="DT168" s="258"/>
      <c r="DU168" s="258"/>
      <c r="DV168" s="258"/>
      <c r="DW168" s="258"/>
      <c r="DX168" s="258"/>
      <c r="DY168" s="258"/>
      <c r="DZ168" s="258"/>
      <c r="EA168" s="258"/>
      <c r="EB168" s="258"/>
      <c r="EC168" s="258"/>
      <c r="ED168" s="258"/>
      <c r="EE168" s="258"/>
      <c r="EF168" s="258"/>
      <c r="EG168" s="258"/>
      <c r="EH168" s="258"/>
      <c r="EI168" s="258"/>
      <c r="EJ168" s="258"/>
      <c r="EK168" s="258"/>
      <c r="EL168" s="258"/>
      <c r="EM168" s="258"/>
      <c r="EN168" s="258"/>
      <c r="EO168" s="258"/>
      <c r="EP168" s="258"/>
      <c r="EQ168" s="258"/>
      <c r="ER168" s="258"/>
      <c r="ES168" s="258"/>
      <c r="ET168" s="258"/>
      <c r="EU168" s="258"/>
      <c r="EV168" s="258"/>
      <c r="EW168" s="258"/>
      <c r="EX168" s="258"/>
      <c r="EY168" s="258"/>
      <c r="EZ168" s="258"/>
      <c r="FA168" s="258"/>
      <c r="FB168" s="258"/>
      <c r="FC168" s="258"/>
      <c r="FD168" s="258"/>
      <c r="FE168" s="258"/>
      <c r="FF168" s="258"/>
      <c r="FG168" s="258"/>
      <c r="FH168" s="258"/>
      <c r="FI168" s="258"/>
      <c r="FJ168" s="258"/>
      <c r="FK168" s="258"/>
      <c r="FL168" s="258"/>
      <c r="FM168" s="258"/>
      <c r="FN168" s="258"/>
      <c r="FO168" s="258"/>
      <c r="FP168" s="258"/>
      <c r="FQ168" s="258"/>
      <c r="FR168" s="258"/>
      <c r="FS168" s="258"/>
      <c r="FT168" s="258"/>
    </row>
    <row r="169" spans="1:176" s="526" customFormat="1" ht="32.25" customHeight="1">
      <c r="A169" s="553">
        <v>144</v>
      </c>
      <c r="B169" s="8" t="s">
        <v>53</v>
      </c>
      <c r="C169" s="8">
        <v>3020000</v>
      </c>
      <c r="D169" s="253" t="s">
        <v>1106</v>
      </c>
      <c r="E169" s="190" t="s">
        <v>125</v>
      </c>
      <c r="F169" s="190">
        <v>796</v>
      </c>
      <c r="G169" s="190" t="s">
        <v>37</v>
      </c>
      <c r="H169" s="190">
        <v>2</v>
      </c>
      <c r="I169" s="510">
        <v>75401000000</v>
      </c>
      <c r="J169" s="556" t="s">
        <v>939</v>
      </c>
      <c r="K169" s="566">
        <v>233898</v>
      </c>
      <c r="L169" s="8" t="s">
        <v>1010</v>
      </c>
      <c r="M169" s="8" t="s">
        <v>1017</v>
      </c>
      <c r="N169" s="8" t="s">
        <v>56</v>
      </c>
      <c r="O169" s="8" t="s">
        <v>58</v>
      </c>
      <c r="P169" s="258"/>
      <c r="Q169" s="258"/>
      <c r="R169" s="258"/>
      <c r="S169" s="258"/>
      <c r="T169" s="258"/>
      <c r="U169" s="258"/>
      <c r="V169" s="258"/>
      <c r="W169" s="258"/>
      <c r="X169" s="258"/>
      <c r="Y169" s="258"/>
      <c r="Z169" s="258"/>
      <c r="AA169" s="258"/>
      <c r="AB169" s="258"/>
      <c r="AC169" s="258"/>
      <c r="AD169" s="258"/>
      <c r="AE169" s="258"/>
      <c r="AF169" s="258"/>
      <c r="AG169" s="258"/>
      <c r="AH169" s="258"/>
      <c r="AI169" s="258"/>
      <c r="AJ169" s="258"/>
      <c r="AK169" s="258"/>
      <c r="AL169" s="258"/>
      <c r="AM169" s="258"/>
      <c r="AN169" s="258"/>
      <c r="AO169" s="258"/>
      <c r="AP169" s="258"/>
      <c r="AQ169" s="258"/>
      <c r="AR169" s="258"/>
      <c r="AS169" s="258"/>
      <c r="AT169" s="258"/>
      <c r="AU169" s="258"/>
      <c r="AV169" s="258"/>
      <c r="AW169" s="258"/>
      <c r="AX169" s="258"/>
      <c r="AY169" s="258"/>
      <c r="AZ169" s="258"/>
      <c r="BA169" s="258"/>
      <c r="BB169" s="258"/>
      <c r="BC169" s="258"/>
      <c r="BD169" s="258"/>
      <c r="BE169" s="258"/>
      <c r="BF169" s="258"/>
      <c r="BG169" s="258"/>
      <c r="BH169" s="258"/>
      <c r="BI169" s="258"/>
      <c r="BJ169" s="258"/>
      <c r="BK169" s="258"/>
      <c r="BL169" s="258"/>
      <c r="BM169" s="258"/>
      <c r="BN169" s="258"/>
      <c r="BO169" s="258"/>
      <c r="BP169" s="258"/>
      <c r="BQ169" s="258"/>
      <c r="BR169" s="258"/>
      <c r="BS169" s="258"/>
      <c r="BT169" s="258"/>
      <c r="BU169" s="258"/>
      <c r="BV169" s="258"/>
      <c r="BW169" s="258"/>
      <c r="BX169" s="258"/>
      <c r="BY169" s="258"/>
      <c r="BZ169" s="258"/>
      <c r="CA169" s="258"/>
      <c r="CB169" s="258"/>
      <c r="CC169" s="258"/>
      <c r="CD169" s="258"/>
      <c r="CE169" s="258"/>
      <c r="CF169" s="258"/>
      <c r="CG169" s="258"/>
      <c r="CH169" s="258"/>
      <c r="CI169" s="258"/>
      <c r="CJ169" s="258"/>
      <c r="CK169" s="258"/>
      <c r="CL169" s="258"/>
      <c r="CM169" s="258"/>
      <c r="CN169" s="258"/>
      <c r="CO169" s="258"/>
      <c r="CP169" s="258"/>
      <c r="CQ169" s="258"/>
      <c r="CR169" s="258"/>
      <c r="CS169" s="258"/>
      <c r="CT169" s="258"/>
      <c r="CU169" s="258"/>
      <c r="CV169" s="258"/>
      <c r="CW169" s="258"/>
      <c r="CX169" s="258"/>
      <c r="CY169" s="258"/>
      <c r="CZ169" s="258"/>
      <c r="DA169" s="258"/>
      <c r="DB169" s="258"/>
      <c r="DC169" s="258"/>
      <c r="DD169" s="258"/>
      <c r="DE169" s="258"/>
      <c r="DF169" s="258"/>
      <c r="DG169" s="258"/>
      <c r="DH169" s="258"/>
      <c r="DI169" s="258"/>
      <c r="DJ169" s="258"/>
      <c r="DK169" s="258"/>
      <c r="DL169" s="258"/>
      <c r="DM169" s="258"/>
      <c r="DN169" s="258"/>
      <c r="DO169" s="258"/>
      <c r="DP169" s="258"/>
      <c r="DQ169" s="258"/>
      <c r="DR169" s="258"/>
      <c r="DS169" s="258"/>
      <c r="DT169" s="258"/>
      <c r="DU169" s="258"/>
      <c r="DV169" s="258"/>
      <c r="DW169" s="258"/>
      <c r="DX169" s="258"/>
      <c r="DY169" s="258"/>
      <c r="DZ169" s="258"/>
      <c r="EA169" s="258"/>
      <c r="EB169" s="258"/>
      <c r="EC169" s="258"/>
      <c r="ED169" s="258"/>
      <c r="EE169" s="258"/>
      <c r="EF169" s="258"/>
      <c r="EG169" s="258"/>
      <c r="EH169" s="258"/>
      <c r="EI169" s="258"/>
      <c r="EJ169" s="258"/>
      <c r="EK169" s="258"/>
      <c r="EL169" s="258"/>
      <c r="EM169" s="258"/>
      <c r="EN169" s="258"/>
      <c r="EO169" s="258"/>
      <c r="EP169" s="258"/>
      <c r="EQ169" s="258"/>
      <c r="ER169" s="258"/>
      <c r="ES169" s="258"/>
      <c r="ET169" s="258"/>
      <c r="EU169" s="258"/>
      <c r="EV169" s="258"/>
      <c r="EW169" s="258"/>
      <c r="EX169" s="258"/>
      <c r="EY169" s="258"/>
      <c r="EZ169" s="258"/>
      <c r="FA169" s="258"/>
      <c r="FB169" s="258"/>
      <c r="FC169" s="258"/>
      <c r="FD169" s="258"/>
      <c r="FE169" s="258"/>
      <c r="FF169" s="258"/>
      <c r="FG169" s="258"/>
      <c r="FH169" s="258"/>
      <c r="FI169" s="258"/>
      <c r="FJ169" s="258"/>
      <c r="FK169" s="258"/>
      <c r="FL169" s="258"/>
      <c r="FM169" s="258"/>
      <c r="FN169" s="258"/>
      <c r="FO169" s="258"/>
      <c r="FP169" s="258"/>
      <c r="FQ169" s="258"/>
      <c r="FR169" s="258"/>
      <c r="FS169" s="258"/>
      <c r="FT169" s="258"/>
    </row>
    <row r="170" spans="1:176" s="526" customFormat="1" ht="51" customHeight="1">
      <c r="A170" s="553">
        <v>145</v>
      </c>
      <c r="B170" s="8" t="s">
        <v>53</v>
      </c>
      <c r="C170" s="8">
        <v>4530221</v>
      </c>
      <c r="D170" s="253" t="s">
        <v>1107</v>
      </c>
      <c r="E170" s="8" t="s">
        <v>1108</v>
      </c>
      <c r="F170" s="190">
        <v>796</v>
      </c>
      <c r="G170" s="8" t="s">
        <v>37</v>
      </c>
      <c r="H170" s="190">
        <v>23</v>
      </c>
      <c r="I170" s="510">
        <v>75401000000</v>
      </c>
      <c r="J170" s="556" t="s">
        <v>939</v>
      </c>
      <c r="K170" s="587">
        <v>3716102</v>
      </c>
      <c r="L170" s="8" t="s">
        <v>1024</v>
      </c>
      <c r="M170" s="8" t="s">
        <v>1109</v>
      </c>
      <c r="N170" s="8" t="s">
        <v>56</v>
      </c>
      <c r="O170" s="8" t="s">
        <v>58</v>
      </c>
      <c r="P170" s="258"/>
      <c r="Q170" s="258"/>
      <c r="R170" s="258"/>
      <c r="S170" s="258"/>
      <c r="T170" s="258"/>
      <c r="U170" s="258"/>
      <c r="V170" s="258"/>
      <c r="W170" s="258"/>
      <c r="X170" s="258"/>
      <c r="Y170" s="258"/>
      <c r="Z170" s="258"/>
      <c r="AA170" s="258"/>
      <c r="AB170" s="258"/>
      <c r="AC170" s="258"/>
      <c r="AD170" s="258"/>
      <c r="AE170" s="258"/>
      <c r="AF170" s="258"/>
      <c r="AG170" s="258"/>
      <c r="AH170" s="258"/>
      <c r="AI170" s="258"/>
      <c r="AJ170" s="258"/>
      <c r="AK170" s="258"/>
      <c r="AL170" s="258"/>
      <c r="AM170" s="258"/>
      <c r="AN170" s="258"/>
      <c r="AO170" s="258"/>
      <c r="AP170" s="258"/>
      <c r="AQ170" s="258"/>
      <c r="AR170" s="258"/>
      <c r="AS170" s="258"/>
      <c r="AT170" s="258"/>
      <c r="AU170" s="258"/>
      <c r="AV170" s="258"/>
      <c r="AW170" s="258"/>
      <c r="AX170" s="258"/>
      <c r="AY170" s="258"/>
      <c r="AZ170" s="258"/>
      <c r="BA170" s="258"/>
      <c r="BB170" s="258"/>
      <c r="BC170" s="258"/>
      <c r="BD170" s="258"/>
      <c r="BE170" s="258"/>
      <c r="BF170" s="258"/>
      <c r="BG170" s="258"/>
      <c r="BH170" s="258"/>
      <c r="BI170" s="258"/>
      <c r="BJ170" s="258"/>
      <c r="BK170" s="258"/>
      <c r="BL170" s="258"/>
      <c r="BM170" s="258"/>
      <c r="BN170" s="258"/>
      <c r="BO170" s="258"/>
      <c r="BP170" s="258"/>
      <c r="BQ170" s="258"/>
      <c r="BR170" s="258"/>
      <c r="BS170" s="258"/>
      <c r="BT170" s="258"/>
      <c r="BU170" s="258"/>
      <c r="BV170" s="258"/>
      <c r="BW170" s="258"/>
      <c r="BX170" s="258"/>
      <c r="BY170" s="258"/>
      <c r="BZ170" s="258"/>
      <c r="CA170" s="258"/>
      <c r="CB170" s="258"/>
      <c r="CC170" s="258"/>
      <c r="CD170" s="258"/>
      <c r="CE170" s="258"/>
      <c r="CF170" s="258"/>
      <c r="CG170" s="258"/>
      <c r="CH170" s="258"/>
      <c r="CI170" s="258"/>
      <c r="CJ170" s="258"/>
      <c r="CK170" s="258"/>
      <c r="CL170" s="258"/>
      <c r="CM170" s="258"/>
      <c r="CN170" s="258"/>
      <c r="CO170" s="258"/>
      <c r="CP170" s="258"/>
      <c r="CQ170" s="258"/>
      <c r="CR170" s="258"/>
      <c r="CS170" s="258"/>
      <c r="CT170" s="258"/>
      <c r="CU170" s="258"/>
      <c r="CV170" s="258"/>
      <c r="CW170" s="258"/>
      <c r="CX170" s="258"/>
      <c r="CY170" s="258"/>
      <c r="CZ170" s="258"/>
      <c r="DA170" s="258"/>
      <c r="DB170" s="258"/>
      <c r="DC170" s="258"/>
      <c r="DD170" s="258"/>
      <c r="DE170" s="258"/>
      <c r="DF170" s="258"/>
      <c r="DG170" s="258"/>
      <c r="DH170" s="258"/>
      <c r="DI170" s="258"/>
      <c r="DJ170" s="258"/>
      <c r="DK170" s="258"/>
      <c r="DL170" s="258"/>
      <c r="DM170" s="258"/>
      <c r="DN170" s="258"/>
      <c r="DO170" s="258"/>
      <c r="DP170" s="258"/>
      <c r="DQ170" s="258"/>
      <c r="DR170" s="258"/>
      <c r="DS170" s="258"/>
      <c r="DT170" s="258"/>
      <c r="DU170" s="258"/>
      <c r="DV170" s="258"/>
      <c r="DW170" s="258"/>
      <c r="DX170" s="258"/>
      <c r="DY170" s="258"/>
      <c r="DZ170" s="258"/>
      <c r="EA170" s="258"/>
      <c r="EB170" s="258"/>
      <c r="EC170" s="258"/>
      <c r="ED170" s="258"/>
      <c r="EE170" s="258"/>
      <c r="EF170" s="258"/>
      <c r="EG170" s="258"/>
      <c r="EH170" s="258"/>
      <c r="EI170" s="258"/>
      <c r="EJ170" s="258"/>
      <c r="EK170" s="258"/>
      <c r="EL170" s="258"/>
      <c r="EM170" s="258"/>
      <c r="EN170" s="258"/>
      <c r="EO170" s="258"/>
      <c r="EP170" s="258"/>
      <c r="EQ170" s="258"/>
      <c r="ER170" s="258"/>
      <c r="ES170" s="258"/>
      <c r="ET170" s="258"/>
      <c r="EU170" s="258"/>
      <c r="EV170" s="258"/>
      <c r="EW170" s="258"/>
      <c r="EX170" s="258"/>
      <c r="EY170" s="258"/>
      <c r="EZ170" s="258"/>
      <c r="FA170" s="258"/>
      <c r="FB170" s="258"/>
      <c r="FC170" s="258"/>
      <c r="FD170" s="258"/>
      <c r="FE170" s="258"/>
      <c r="FF170" s="258"/>
      <c r="FG170" s="258"/>
      <c r="FH170" s="258"/>
      <c r="FI170" s="258"/>
      <c r="FJ170" s="258"/>
      <c r="FK170" s="258"/>
      <c r="FL170" s="258"/>
      <c r="FM170" s="258"/>
      <c r="FN170" s="258"/>
      <c r="FO170" s="258"/>
      <c r="FP170" s="258"/>
      <c r="FQ170" s="258"/>
      <c r="FR170" s="258"/>
      <c r="FS170" s="258"/>
      <c r="FT170" s="258"/>
    </row>
    <row r="171" spans="1:176" s="526" customFormat="1" ht="51" customHeight="1">
      <c r="A171" s="553">
        <v>146</v>
      </c>
      <c r="B171" s="8" t="s">
        <v>53</v>
      </c>
      <c r="C171" s="8">
        <v>4530050</v>
      </c>
      <c r="D171" s="253" t="s">
        <v>1110</v>
      </c>
      <c r="E171" s="8" t="s">
        <v>1108</v>
      </c>
      <c r="F171" s="190">
        <v>796</v>
      </c>
      <c r="G171" s="8" t="s">
        <v>37</v>
      </c>
      <c r="H171" s="190">
        <v>2</v>
      </c>
      <c r="I171" s="510">
        <v>75401000000</v>
      </c>
      <c r="J171" s="556" t="s">
        <v>939</v>
      </c>
      <c r="K171" s="587">
        <v>1563000</v>
      </c>
      <c r="L171" s="8" t="s">
        <v>1024</v>
      </c>
      <c r="M171" s="8" t="s">
        <v>1109</v>
      </c>
      <c r="N171" s="8" t="s">
        <v>56</v>
      </c>
      <c r="O171" s="8" t="s">
        <v>58</v>
      </c>
      <c r="P171" s="258"/>
      <c r="Q171" s="258"/>
      <c r="R171" s="258"/>
      <c r="S171" s="258"/>
      <c r="T171" s="258"/>
      <c r="U171" s="258"/>
      <c r="V171" s="258"/>
      <c r="W171" s="258"/>
      <c r="X171" s="258"/>
      <c r="Y171" s="258"/>
      <c r="Z171" s="258"/>
      <c r="AA171" s="258"/>
      <c r="AB171" s="258"/>
      <c r="AC171" s="258"/>
      <c r="AD171" s="258"/>
      <c r="AE171" s="258"/>
      <c r="AF171" s="258"/>
      <c r="AG171" s="258"/>
      <c r="AH171" s="258"/>
      <c r="AI171" s="258"/>
      <c r="AJ171" s="258"/>
      <c r="AK171" s="258"/>
      <c r="AL171" s="258"/>
      <c r="AM171" s="258"/>
      <c r="AN171" s="258"/>
      <c r="AO171" s="258"/>
      <c r="AP171" s="258"/>
      <c r="AQ171" s="258"/>
      <c r="AR171" s="258"/>
      <c r="AS171" s="258"/>
      <c r="AT171" s="258"/>
      <c r="AU171" s="258"/>
      <c r="AV171" s="258"/>
      <c r="AW171" s="258"/>
      <c r="AX171" s="258"/>
      <c r="AY171" s="258"/>
      <c r="AZ171" s="258"/>
      <c r="BA171" s="258"/>
      <c r="BB171" s="258"/>
      <c r="BC171" s="258"/>
      <c r="BD171" s="258"/>
      <c r="BE171" s="258"/>
      <c r="BF171" s="258"/>
      <c r="BG171" s="258"/>
      <c r="BH171" s="258"/>
      <c r="BI171" s="258"/>
      <c r="BJ171" s="258"/>
      <c r="BK171" s="258"/>
      <c r="BL171" s="258"/>
      <c r="BM171" s="258"/>
      <c r="BN171" s="258"/>
      <c r="BO171" s="258"/>
      <c r="BP171" s="258"/>
      <c r="BQ171" s="258"/>
      <c r="BR171" s="258"/>
      <c r="BS171" s="258"/>
      <c r="BT171" s="258"/>
      <c r="BU171" s="258"/>
      <c r="BV171" s="258"/>
      <c r="BW171" s="258"/>
      <c r="BX171" s="258"/>
      <c r="BY171" s="258"/>
      <c r="BZ171" s="258"/>
      <c r="CA171" s="258"/>
      <c r="CB171" s="258"/>
      <c r="CC171" s="258"/>
      <c r="CD171" s="258"/>
      <c r="CE171" s="258"/>
      <c r="CF171" s="258"/>
      <c r="CG171" s="258"/>
      <c r="CH171" s="258"/>
      <c r="CI171" s="258"/>
      <c r="CJ171" s="258"/>
      <c r="CK171" s="258"/>
      <c r="CL171" s="258"/>
      <c r="CM171" s="258"/>
      <c r="CN171" s="258"/>
      <c r="CO171" s="258"/>
      <c r="CP171" s="258"/>
      <c r="CQ171" s="258"/>
      <c r="CR171" s="258"/>
      <c r="CS171" s="258"/>
      <c r="CT171" s="258"/>
      <c r="CU171" s="258"/>
      <c r="CV171" s="258"/>
      <c r="CW171" s="258"/>
      <c r="CX171" s="258"/>
      <c r="CY171" s="258"/>
      <c r="CZ171" s="258"/>
      <c r="DA171" s="258"/>
      <c r="DB171" s="258"/>
      <c r="DC171" s="258"/>
      <c r="DD171" s="258"/>
      <c r="DE171" s="258"/>
      <c r="DF171" s="258"/>
      <c r="DG171" s="258"/>
      <c r="DH171" s="258"/>
      <c r="DI171" s="258"/>
      <c r="DJ171" s="258"/>
      <c r="DK171" s="258"/>
      <c r="DL171" s="258"/>
      <c r="DM171" s="258"/>
      <c r="DN171" s="258"/>
      <c r="DO171" s="258"/>
      <c r="DP171" s="258"/>
      <c r="DQ171" s="258"/>
      <c r="DR171" s="258"/>
      <c r="DS171" s="258"/>
      <c r="DT171" s="258"/>
      <c r="DU171" s="258"/>
      <c r="DV171" s="258"/>
      <c r="DW171" s="258"/>
      <c r="DX171" s="258"/>
      <c r="DY171" s="258"/>
      <c r="DZ171" s="258"/>
      <c r="EA171" s="258"/>
      <c r="EB171" s="258"/>
      <c r="EC171" s="258"/>
      <c r="ED171" s="258"/>
      <c r="EE171" s="258"/>
      <c r="EF171" s="258"/>
      <c r="EG171" s="258"/>
      <c r="EH171" s="258"/>
      <c r="EI171" s="258"/>
      <c r="EJ171" s="258"/>
      <c r="EK171" s="258"/>
      <c r="EL171" s="258"/>
      <c r="EM171" s="258"/>
      <c r="EN171" s="258"/>
      <c r="EO171" s="258"/>
      <c r="EP171" s="258"/>
      <c r="EQ171" s="258"/>
      <c r="ER171" s="258"/>
      <c r="ES171" s="258"/>
      <c r="ET171" s="258"/>
      <c r="EU171" s="258"/>
      <c r="EV171" s="258"/>
      <c r="EW171" s="258"/>
      <c r="EX171" s="258"/>
      <c r="EY171" s="258"/>
      <c r="EZ171" s="258"/>
      <c r="FA171" s="258"/>
      <c r="FB171" s="258"/>
      <c r="FC171" s="258"/>
      <c r="FD171" s="258"/>
      <c r="FE171" s="258"/>
      <c r="FF171" s="258"/>
      <c r="FG171" s="258"/>
      <c r="FH171" s="258"/>
      <c r="FI171" s="258"/>
      <c r="FJ171" s="258"/>
      <c r="FK171" s="258"/>
      <c r="FL171" s="258"/>
      <c r="FM171" s="258"/>
      <c r="FN171" s="258"/>
      <c r="FO171" s="258"/>
      <c r="FP171" s="258"/>
      <c r="FQ171" s="258"/>
      <c r="FR171" s="258"/>
      <c r="FS171" s="258"/>
      <c r="FT171" s="258"/>
    </row>
    <row r="172" spans="1:176" s="526" customFormat="1" ht="50.25" customHeight="1">
      <c r="A172" s="553">
        <v>147</v>
      </c>
      <c r="B172" s="8" t="s">
        <v>53</v>
      </c>
      <c r="C172" s="8">
        <v>4530050</v>
      </c>
      <c r="D172" s="506" t="s">
        <v>1111</v>
      </c>
      <c r="E172" s="190" t="s">
        <v>125</v>
      </c>
      <c r="F172" s="190">
        <v>796</v>
      </c>
      <c r="G172" s="8" t="s">
        <v>37</v>
      </c>
      <c r="H172" s="190">
        <v>1</v>
      </c>
      <c r="I172" s="510">
        <v>75401000000</v>
      </c>
      <c r="J172" s="556" t="s">
        <v>939</v>
      </c>
      <c r="K172" s="587">
        <v>17000</v>
      </c>
      <c r="L172" s="8" t="s">
        <v>1017</v>
      </c>
      <c r="M172" s="8" t="s">
        <v>1112</v>
      </c>
      <c r="N172" s="8" t="s">
        <v>56</v>
      </c>
      <c r="O172" s="8" t="s">
        <v>58</v>
      </c>
      <c r="P172" s="258"/>
      <c r="Q172" s="258"/>
      <c r="R172" s="258"/>
      <c r="S172" s="258"/>
      <c r="T172" s="258"/>
      <c r="U172" s="258"/>
      <c r="V172" s="258"/>
      <c r="W172" s="258"/>
      <c r="X172" s="258"/>
      <c r="Y172" s="258"/>
      <c r="Z172" s="258"/>
      <c r="AA172" s="258"/>
      <c r="AB172" s="258"/>
      <c r="AC172" s="258"/>
      <c r="AD172" s="258"/>
      <c r="AE172" s="258"/>
      <c r="AF172" s="258"/>
      <c r="AG172" s="258"/>
      <c r="AH172" s="258"/>
      <c r="AI172" s="258"/>
      <c r="AJ172" s="258"/>
      <c r="AK172" s="258"/>
      <c r="AL172" s="258"/>
      <c r="AM172" s="258"/>
      <c r="AN172" s="258"/>
      <c r="AO172" s="258"/>
      <c r="AP172" s="258"/>
      <c r="AQ172" s="258"/>
      <c r="AR172" s="258"/>
      <c r="AS172" s="258"/>
      <c r="AT172" s="258"/>
      <c r="AU172" s="258"/>
      <c r="AV172" s="258"/>
      <c r="AW172" s="258"/>
      <c r="AX172" s="258"/>
      <c r="AY172" s="258"/>
      <c r="AZ172" s="258"/>
      <c r="BA172" s="258"/>
      <c r="BB172" s="258"/>
      <c r="BC172" s="258"/>
      <c r="BD172" s="258"/>
      <c r="BE172" s="258"/>
      <c r="BF172" s="258"/>
      <c r="BG172" s="258"/>
      <c r="BH172" s="258"/>
      <c r="BI172" s="258"/>
      <c r="BJ172" s="258"/>
      <c r="BK172" s="258"/>
      <c r="BL172" s="258"/>
      <c r="BM172" s="258"/>
      <c r="BN172" s="258"/>
      <c r="BO172" s="258"/>
      <c r="BP172" s="258"/>
      <c r="BQ172" s="258"/>
      <c r="BR172" s="258"/>
      <c r="BS172" s="258"/>
      <c r="BT172" s="258"/>
      <c r="BU172" s="258"/>
      <c r="BV172" s="258"/>
      <c r="BW172" s="258"/>
      <c r="BX172" s="258"/>
      <c r="BY172" s="258"/>
      <c r="BZ172" s="258"/>
      <c r="CA172" s="258"/>
      <c r="CB172" s="258"/>
      <c r="CC172" s="258"/>
      <c r="CD172" s="258"/>
      <c r="CE172" s="258"/>
      <c r="CF172" s="258"/>
      <c r="CG172" s="258"/>
      <c r="CH172" s="258"/>
      <c r="CI172" s="258"/>
      <c r="CJ172" s="258"/>
      <c r="CK172" s="258"/>
      <c r="CL172" s="258"/>
      <c r="CM172" s="258"/>
      <c r="CN172" s="258"/>
      <c r="CO172" s="258"/>
      <c r="CP172" s="258"/>
      <c r="CQ172" s="258"/>
      <c r="CR172" s="258"/>
      <c r="CS172" s="258"/>
      <c r="CT172" s="258"/>
      <c r="CU172" s="258"/>
      <c r="CV172" s="258"/>
      <c r="CW172" s="258"/>
      <c r="CX172" s="258"/>
      <c r="CY172" s="258"/>
      <c r="CZ172" s="258"/>
      <c r="DA172" s="258"/>
      <c r="DB172" s="258"/>
      <c r="DC172" s="258"/>
      <c r="DD172" s="258"/>
      <c r="DE172" s="258"/>
      <c r="DF172" s="258"/>
      <c r="DG172" s="258"/>
      <c r="DH172" s="258"/>
      <c r="DI172" s="258"/>
      <c r="DJ172" s="258"/>
      <c r="DK172" s="258"/>
      <c r="DL172" s="258"/>
      <c r="DM172" s="258"/>
      <c r="DN172" s="258"/>
      <c r="DO172" s="258"/>
      <c r="DP172" s="258"/>
      <c r="DQ172" s="258"/>
      <c r="DR172" s="258"/>
      <c r="DS172" s="258"/>
      <c r="DT172" s="258"/>
      <c r="DU172" s="258"/>
      <c r="DV172" s="258"/>
      <c r="DW172" s="258"/>
      <c r="DX172" s="258"/>
      <c r="DY172" s="258"/>
      <c r="DZ172" s="258"/>
      <c r="EA172" s="258"/>
      <c r="EB172" s="258"/>
      <c r="EC172" s="258"/>
      <c r="ED172" s="258"/>
      <c r="EE172" s="258"/>
      <c r="EF172" s="258"/>
      <c r="EG172" s="258"/>
      <c r="EH172" s="258"/>
      <c r="EI172" s="258"/>
      <c r="EJ172" s="258"/>
      <c r="EK172" s="258"/>
      <c r="EL172" s="258"/>
      <c r="EM172" s="258"/>
      <c r="EN172" s="258"/>
      <c r="EO172" s="258"/>
      <c r="EP172" s="258"/>
      <c r="EQ172" s="258"/>
      <c r="ER172" s="258"/>
      <c r="ES172" s="258"/>
      <c r="ET172" s="258"/>
      <c r="EU172" s="258"/>
      <c r="EV172" s="258"/>
      <c r="EW172" s="258"/>
      <c r="EX172" s="258"/>
      <c r="EY172" s="258"/>
      <c r="EZ172" s="258"/>
      <c r="FA172" s="258"/>
      <c r="FB172" s="258"/>
      <c r="FC172" s="258"/>
      <c r="FD172" s="258"/>
      <c r="FE172" s="258"/>
      <c r="FF172" s="258"/>
      <c r="FG172" s="258"/>
      <c r="FH172" s="258"/>
      <c r="FI172" s="258"/>
      <c r="FJ172" s="258"/>
      <c r="FK172" s="258"/>
      <c r="FL172" s="258"/>
      <c r="FM172" s="258"/>
      <c r="FN172" s="258"/>
      <c r="FO172" s="258"/>
      <c r="FP172" s="258"/>
      <c r="FQ172" s="258"/>
      <c r="FR172" s="258"/>
      <c r="FS172" s="258"/>
      <c r="FT172" s="258"/>
    </row>
    <row r="173" spans="1:176" s="558" customFormat="1" ht="42.75" customHeight="1">
      <c r="A173" s="553">
        <v>148</v>
      </c>
      <c r="B173" s="8" t="s">
        <v>53</v>
      </c>
      <c r="C173" s="8">
        <v>4530050</v>
      </c>
      <c r="D173" s="555" t="s">
        <v>1113</v>
      </c>
      <c r="E173" s="190" t="s">
        <v>125</v>
      </c>
      <c r="F173" s="554">
        <v>796</v>
      </c>
      <c r="G173" s="518" t="s">
        <v>37</v>
      </c>
      <c r="H173" s="553">
        <v>1</v>
      </c>
      <c r="I173" s="510">
        <v>75401000000</v>
      </c>
      <c r="J173" s="556" t="s">
        <v>939</v>
      </c>
      <c r="K173" s="505">
        <v>46000</v>
      </c>
      <c r="L173" s="518"/>
      <c r="M173" s="556">
        <v>41609</v>
      </c>
      <c r="N173" s="561" t="s">
        <v>56</v>
      </c>
      <c r="O173" s="8" t="s">
        <v>58</v>
      </c>
    </row>
    <row r="174" spans="1:176" s="558" customFormat="1" ht="42.75" customHeight="1">
      <c r="A174" s="553">
        <v>149</v>
      </c>
      <c r="B174" s="8" t="s">
        <v>53</v>
      </c>
      <c r="C174" s="8">
        <v>4530050</v>
      </c>
      <c r="D174" s="555" t="s">
        <v>1114</v>
      </c>
      <c r="E174" s="190" t="s">
        <v>125</v>
      </c>
      <c r="F174" s="554">
        <v>796</v>
      </c>
      <c r="G174" s="518" t="s">
        <v>37</v>
      </c>
      <c r="H174" s="553">
        <v>1</v>
      </c>
      <c r="I174" s="510">
        <v>75401000000</v>
      </c>
      <c r="J174" s="556" t="s">
        <v>939</v>
      </c>
      <c r="K174" s="505">
        <v>12737000</v>
      </c>
      <c r="L174" s="518" t="s">
        <v>1010</v>
      </c>
      <c r="M174" s="556" t="s">
        <v>1115</v>
      </c>
      <c r="N174" s="561" t="s">
        <v>56</v>
      </c>
      <c r="O174" s="8" t="s">
        <v>58</v>
      </c>
    </row>
    <row r="175" spans="1:176" s="558" customFormat="1" ht="32.25" customHeight="1">
      <c r="A175" s="553">
        <v>150</v>
      </c>
      <c r="B175" s="8" t="s">
        <v>53</v>
      </c>
      <c r="C175" s="8">
        <v>4530050</v>
      </c>
      <c r="D175" s="555" t="s">
        <v>1116</v>
      </c>
      <c r="E175" s="190" t="s">
        <v>125</v>
      </c>
      <c r="F175" s="554">
        <v>796</v>
      </c>
      <c r="G175" s="518" t="s">
        <v>37</v>
      </c>
      <c r="H175" s="553">
        <v>1</v>
      </c>
      <c r="I175" s="510">
        <v>75401000000</v>
      </c>
      <c r="J175" s="556" t="s">
        <v>939</v>
      </c>
      <c r="K175" s="505">
        <v>136000</v>
      </c>
      <c r="L175" s="518"/>
      <c r="M175" s="556">
        <v>41456</v>
      </c>
      <c r="N175" s="561" t="s">
        <v>56</v>
      </c>
      <c r="O175" s="8" t="s">
        <v>58</v>
      </c>
    </row>
    <row r="176" spans="1:176" s="588" customFormat="1" ht="45.75" customHeight="1">
      <c r="A176" s="553">
        <v>151</v>
      </c>
      <c r="B176" s="190" t="s">
        <v>53</v>
      </c>
      <c r="C176" s="190">
        <v>4530050</v>
      </c>
      <c r="D176" s="580" t="s">
        <v>1117</v>
      </c>
      <c r="E176" s="190" t="s">
        <v>125</v>
      </c>
      <c r="F176" s="554">
        <v>796</v>
      </c>
      <c r="G176" s="579" t="s">
        <v>37</v>
      </c>
      <c r="H176" s="554">
        <v>1</v>
      </c>
      <c r="I176" s="510">
        <v>75401000000</v>
      </c>
      <c r="J176" s="556" t="s">
        <v>939</v>
      </c>
      <c r="K176" s="587">
        <v>12</v>
      </c>
      <c r="L176" s="579" t="s">
        <v>1010</v>
      </c>
      <c r="M176" s="556" t="s">
        <v>1109</v>
      </c>
      <c r="N176" s="561" t="s">
        <v>56</v>
      </c>
      <c r="O176" s="190" t="s">
        <v>58</v>
      </c>
    </row>
    <row r="177" spans="1:176" s="526" customFormat="1" ht="42.75" customHeight="1">
      <c r="A177" s="553">
        <v>152</v>
      </c>
      <c r="B177" s="8" t="s">
        <v>53</v>
      </c>
      <c r="C177" s="8">
        <v>4560000</v>
      </c>
      <c r="D177" s="253" t="s">
        <v>1118</v>
      </c>
      <c r="E177" s="190" t="s">
        <v>125</v>
      </c>
      <c r="F177" s="190">
        <v>796</v>
      </c>
      <c r="G177" s="8" t="s">
        <v>37</v>
      </c>
      <c r="H177" s="190">
        <v>4</v>
      </c>
      <c r="I177" s="510">
        <v>75401000000</v>
      </c>
      <c r="J177" s="556" t="s">
        <v>939</v>
      </c>
      <c r="K177" s="587">
        <v>1388983</v>
      </c>
      <c r="L177" s="8" t="s">
        <v>1017</v>
      </c>
      <c r="M177" s="8" t="s">
        <v>1119</v>
      </c>
      <c r="N177" s="8" t="s">
        <v>56</v>
      </c>
      <c r="O177" s="8" t="s">
        <v>58</v>
      </c>
      <c r="P177" s="258"/>
      <c r="Q177" s="258"/>
      <c r="R177" s="258"/>
      <c r="S177" s="258"/>
      <c r="T177" s="258"/>
      <c r="U177" s="258"/>
      <c r="V177" s="258"/>
      <c r="W177" s="258"/>
      <c r="X177" s="258"/>
      <c r="Y177" s="258"/>
      <c r="Z177" s="258"/>
      <c r="AA177" s="258"/>
      <c r="AB177" s="258"/>
      <c r="AC177" s="258"/>
      <c r="AD177" s="258"/>
      <c r="AE177" s="258"/>
      <c r="AF177" s="258"/>
      <c r="AG177" s="258"/>
      <c r="AH177" s="258"/>
      <c r="AI177" s="258"/>
      <c r="AJ177" s="258"/>
      <c r="AK177" s="258"/>
      <c r="AL177" s="258"/>
      <c r="AM177" s="258"/>
      <c r="AN177" s="258"/>
      <c r="AO177" s="258"/>
      <c r="AP177" s="258"/>
      <c r="AQ177" s="258"/>
      <c r="AR177" s="258"/>
      <c r="AS177" s="258"/>
      <c r="AT177" s="258"/>
      <c r="AU177" s="258"/>
      <c r="AV177" s="258"/>
      <c r="AW177" s="258"/>
      <c r="AX177" s="258"/>
      <c r="AY177" s="258"/>
      <c r="AZ177" s="258"/>
      <c r="BA177" s="258"/>
      <c r="BB177" s="258"/>
      <c r="BC177" s="258"/>
      <c r="BD177" s="258"/>
      <c r="BE177" s="258"/>
      <c r="BF177" s="258"/>
      <c r="BG177" s="258"/>
      <c r="BH177" s="258"/>
      <c r="BI177" s="258"/>
      <c r="BJ177" s="258"/>
      <c r="BK177" s="258"/>
      <c r="BL177" s="258"/>
      <c r="BM177" s="258"/>
      <c r="BN177" s="258"/>
      <c r="BO177" s="258"/>
      <c r="BP177" s="258"/>
      <c r="BQ177" s="258"/>
      <c r="BR177" s="258"/>
      <c r="BS177" s="258"/>
      <c r="BT177" s="258"/>
      <c r="BU177" s="258"/>
      <c r="BV177" s="258"/>
      <c r="BW177" s="258"/>
      <c r="BX177" s="258"/>
      <c r="BY177" s="258"/>
      <c r="BZ177" s="258"/>
      <c r="CA177" s="258"/>
      <c r="CB177" s="258"/>
      <c r="CC177" s="258"/>
      <c r="CD177" s="258"/>
      <c r="CE177" s="258"/>
      <c r="CF177" s="258"/>
      <c r="CG177" s="258"/>
      <c r="CH177" s="258"/>
      <c r="CI177" s="258"/>
      <c r="CJ177" s="258"/>
      <c r="CK177" s="258"/>
      <c r="CL177" s="258"/>
      <c r="CM177" s="258"/>
      <c r="CN177" s="258"/>
      <c r="CO177" s="258"/>
      <c r="CP177" s="258"/>
      <c r="CQ177" s="258"/>
      <c r="CR177" s="258"/>
      <c r="CS177" s="258"/>
      <c r="CT177" s="258"/>
      <c r="CU177" s="258"/>
      <c r="CV177" s="258"/>
      <c r="CW177" s="258"/>
      <c r="CX177" s="258"/>
      <c r="CY177" s="258"/>
      <c r="CZ177" s="258"/>
      <c r="DA177" s="258"/>
      <c r="DB177" s="258"/>
      <c r="DC177" s="258"/>
      <c r="DD177" s="258"/>
      <c r="DE177" s="258"/>
      <c r="DF177" s="258"/>
      <c r="DG177" s="258"/>
      <c r="DH177" s="258"/>
      <c r="DI177" s="258"/>
      <c r="DJ177" s="258"/>
      <c r="DK177" s="258"/>
      <c r="DL177" s="258"/>
      <c r="DM177" s="258"/>
      <c r="DN177" s="258"/>
      <c r="DO177" s="258"/>
      <c r="DP177" s="258"/>
      <c r="DQ177" s="258"/>
      <c r="DR177" s="258"/>
      <c r="DS177" s="258"/>
      <c r="DT177" s="258"/>
      <c r="DU177" s="258"/>
      <c r="DV177" s="258"/>
      <c r="DW177" s="258"/>
      <c r="DX177" s="258"/>
      <c r="DY177" s="258"/>
      <c r="DZ177" s="258"/>
      <c r="EA177" s="258"/>
      <c r="EB177" s="258"/>
      <c r="EC177" s="258"/>
      <c r="ED177" s="258"/>
      <c r="EE177" s="258"/>
      <c r="EF177" s="258"/>
      <c r="EG177" s="258"/>
      <c r="EH177" s="258"/>
      <c r="EI177" s="258"/>
      <c r="EJ177" s="258"/>
      <c r="EK177" s="258"/>
      <c r="EL177" s="258"/>
      <c r="EM177" s="258"/>
      <c r="EN177" s="258"/>
      <c r="EO177" s="258"/>
      <c r="EP177" s="258"/>
      <c r="EQ177" s="258"/>
      <c r="ER177" s="258"/>
      <c r="ES177" s="258"/>
      <c r="ET177" s="258"/>
      <c r="EU177" s="258"/>
      <c r="EV177" s="258"/>
      <c r="EW177" s="258"/>
      <c r="EX177" s="258"/>
      <c r="EY177" s="258"/>
      <c r="EZ177" s="258"/>
      <c r="FA177" s="258"/>
      <c r="FB177" s="258"/>
      <c r="FC177" s="258"/>
      <c r="FD177" s="258"/>
      <c r="FE177" s="258"/>
      <c r="FF177" s="258"/>
      <c r="FG177" s="258"/>
      <c r="FH177" s="258"/>
      <c r="FI177" s="258"/>
      <c r="FJ177" s="258"/>
      <c r="FK177" s="258"/>
      <c r="FL177" s="258"/>
      <c r="FM177" s="258"/>
      <c r="FN177" s="258"/>
      <c r="FO177" s="258"/>
      <c r="FP177" s="258"/>
      <c r="FQ177" s="258"/>
      <c r="FR177" s="258"/>
      <c r="FS177" s="258"/>
      <c r="FT177" s="258"/>
    </row>
    <row r="178" spans="1:176" s="526" customFormat="1" ht="47.25" customHeight="1">
      <c r="A178" s="553">
        <v>153</v>
      </c>
      <c r="B178" s="8" t="s">
        <v>53</v>
      </c>
      <c r="C178" s="8">
        <v>4530050</v>
      </c>
      <c r="D178" s="253" t="s">
        <v>1120</v>
      </c>
      <c r="E178" s="190" t="s">
        <v>125</v>
      </c>
      <c r="F178" s="190">
        <v>796</v>
      </c>
      <c r="G178" s="190" t="s">
        <v>37</v>
      </c>
      <c r="H178" s="190">
        <v>2</v>
      </c>
      <c r="I178" s="510">
        <v>75401000000</v>
      </c>
      <c r="J178" s="556" t="s">
        <v>939</v>
      </c>
      <c r="K178" s="587">
        <v>1316102</v>
      </c>
      <c r="L178" s="8" t="s">
        <v>1010</v>
      </c>
      <c r="M178" s="8" t="s">
        <v>1024</v>
      </c>
      <c r="N178" s="8" t="s">
        <v>56</v>
      </c>
      <c r="O178" s="8" t="s">
        <v>58</v>
      </c>
      <c r="P178" s="258"/>
      <c r="Q178" s="258"/>
      <c r="R178" s="258"/>
      <c r="S178" s="258"/>
      <c r="T178" s="258"/>
      <c r="U178" s="258"/>
      <c r="V178" s="258"/>
      <c r="W178" s="258"/>
      <c r="X178" s="258"/>
      <c r="Y178" s="258"/>
      <c r="Z178" s="258"/>
      <c r="AA178" s="258"/>
      <c r="AB178" s="258"/>
      <c r="AC178" s="258"/>
      <c r="AD178" s="258"/>
      <c r="AE178" s="258"/>
      <c r="AF178" s="258"/>
      <c r="AG178" s="258"/>
      <c r="AH178" s="258"/>
      <c r="AI178" s="258"/>
      <c r="AJ178" s="258"/>
      <c r="AK178" s="258"/>
      <c r="AL178" s="258"/>
      <c r="AM178" s="258"/>
      <c r="AN178" s="258"/>
      <c r="AO178" s="258"/>
      <c r="AP178" s="258"/>
      <c r="AQ178" s="258"/>
      <c r="AR178" s="258"/>
      <c r="AS178" s="258"/>
      <c r="AT178" s="258"/>
      <c r="AU178" s="258"/>
      <c r="AV178" s="258"/>
      <c r="AW178" s="258"/>
      <c r="AX178" s="258"/>
      <c r="AY178" s="258"/>
      <c r="AZ178" s="258"/>
      <c r="BA178" s="258"/>
      <c r="BB178" s="258"/>
      <c r="BC178" s="258"/>
      <c r="BD178" s="258"/>
      <c r="BE178" s="258"/>
      <c r="BF178" s="258"/>
      <c r="BG178" s="258"/>
      <c r="BH178" s="258"/>
      <c r="BI178" s="258"/>
      <c r="BJ178" s="258"/>
      <c r="BK178" s="258"/>
      <c r="BL178" s="258"/>
      <c r="BM178" s="258"/>
      <c r="BN178" s="258"/>
      <c r="BO178" s="258"/>
      <c r="BP178" s="258"/>
      <c r="BQ178" s="258"/>
      <c r="BR178" s="258"/>
      <c r="BS178" s="258"/>
      <c r="BT178" s="258"/>
      <c r="BU178" s="258"/>
      <c r="BV178" s="258"/>
      <c r="BW178" s="258"/>
      <c r="BX178" s="258"/>
      <c r="BY178" s="258"/>
      <c r="BZ178" s="258"/>
      <c r="CA178" s="258"/>
      <c r="CB178" s="258"/>
      <c r="CC178" s="258"/>
      <c r="CD178" s="258"/>
      <c r="CE178" s="258"/>
      <c r="CF178" s="258"/>
      <c r="CG178" s="258"/>
      <c r="CH178" s="258"/>
      <c r="CI178" s="258"/>
      <c r="CJ178" s="258"/>
      <c r="CK178" s="258"/>
      <c r="CL178" s="258"/>
      <c r="CM178" s="258"/>
      <c r="CN178" s="258"/>
      <c r="CO178" s="258"/>
      <c r="CP178" s="258"/>
      <c r="CQ178" s="258"/>
      <c r="CR178" s="258"/>
      <c r="CS178" s="258"/>
      <c r="CT178" s="258"/>
      <c r="CU178" s="258"/>
      <c r="CV178" s="258"/>
      <c r="CW178" s="258"/>
      <c r="CX178" s="258"/>
      <c r="CY178" s="258"/>
      <c r="CZ178" s="258"/>
      <c r="DA178" s="258"/>
      <c r="DB178" s="258"/>
      <c r="DC178" s="258"/>
      <c r="DD178" s="258"/>
      <c r="DE178" s="258"/>
      <c r="DF178" s="258"/>
      <c r="DG178" s="258"/>
      <c r="DH178" s="258"/>
      <c r="DI178" s="258"/>
      <c r="DJ178" s="258"/>
      <c r="DK178" s="258"/>
      <c r="DL178" s="258"/>
      <c r="DM178" s="258"/>
      <c r="DN178" s="258"/>
      <c r="DO178" s="258"/>
      <c r="DP178" s="258"/>
      <c r="DQ178" s="258"/>
      <c r="DR178" s="258"/>
      <c r="DS178" s="258"/>
      <c r="DT178" s="258"/>
      <c r="DU178" s="258"/>
      <c r="DV178" s="258"/>
      <c r="DW178" s="258"/>
      <c r="DX178" s="258"/>
      <c r="DY178" s="258"/>
      <c r="DZ178" s="258"/>
      <c r="EA178" s="258"/>
      <c r="EB178" s="258"/>
      <c r="EC178" s="258"/>
      <c r="ED178" s="258"/>
      <c r="EE178" s="258"/>
      <c r="EF178" s="258"/>
      <c r="EG178" s="258"/>
      <c r="EH178" s="258"/>
      <c r="EI178" s="258"/>
      <c r="EJ178" s="258"/>
      <c r="EK178" s="258"/>
      <c r="EL178" s="258"/>
      <c r="EM178" s="258"/>
      <c r="EN178" s="258"/>
      <c r="EO178" s="258"/>
      <c r="EP178" s="258"/>
      <c r="EQ178" s="258"/>
      <c r="ER178" s="258"/>
      <c r="ES178" s="258"/>
      <c r="ET178" s="258"/>
      <c r="EU178" s="258"/>
      <c r="EV178" s="258"/>
      <c r="EW178" s="258"/>
      <c r="EX178" s="258"/>
      <c r="EY178" s="258"/>
      <c r="EZ178" s="258"/>
      <c r="FA178" s="258"/>
      <c r="FB178" s="258"/>
      <c r="FC178" s="258"/>
      <c r="FD178" s="258"/>
      <c r="FE178" s="258"/>
      <c r="FF178" s="258"/>
      <c r="FG178" s="258"/>
      <c r="FH178" s="258"/>
      <c r="FI178" s="258"/>
      <c r="FJ178" s="258"/>
      <c r="FK178" s="258"/>
      <c r="FL178" s="258"/>
      <c r="FM178" s="258"/>
      <c r="FN178" s="258"/>
      <c r="FO178" s="258"/>
      <c r="FP178" s="258"/>
      <c r="FQ178" s="258"/>
      <c r="FR178" s="258"/>
      <c r="FS178" s="258"/>
      <c r="FT178" s="258"/>
    </row>
    <row r="179" spans="1:176" s="526" customFormat="1" ht="29.25" customHeight="1">
      <c r="A179" s="553">
        <v>154</v>
      </c>
      <c r="B179" s="8" t="s">
        <v>53</v>
      </c>
      <c r="C179" s="8">
        <v>4521012</v>
      </c>
      <c r="D179" s="253" t="s">
        <v>1121</v>
      </c>
      <c r="E179" s="190" t="s">
        <v>125</v>
      </c>
      <c r="F179" s="190">
        <v>796</v>
      </c>
      <c r="G179" s="526" t="s">
        <v>37</v>
      </c>
      <c r="H179" s="589">
        <v>4</v>
      </c>
      <c r="I179" s="510">
        <v>75401000000</v>
      </c>
      <c r="J179" s="556" t="s">
        <v>939</v>
      </c>
      <c r="K179" s="590">
        <v>5594068</v>
      </c>
      <c r="L179" s="8" t="s">
        <v>1024</v>
      </c>
      <c r="M179" s="503" t="s">
        <v>1109</v>
      </c>
      <c r="N179" s="8" t="s">
        <v>56</v>
      </c>
      <c r="O179" s="8" t="s">
        <v>58</v>
      </c>
      <c r="P179" s="258"/>
      <c r="Q179" s="258"/>
      <c r="R179" s="258"/>
      <c r="S179" s="258"/>
      <c r="T179" s="258"/>
      <c r="U179" s="258"/>
      <c r="V179" s="258"/>
      <c r="W179" s="258"/>
      <c r="X179" s="258"/>
      <c r="Y179" s="258"/>
      <c r="Z179" s="258"/>
      <c r="AA179" s="258"/>
      <c r="AB179" s="258"/>
      <c r="AC179" s="258"/>
      <c r="AD179" s="258"/>
      <c r="AE179" s="258"/>
      <c r="AF179" s="258"/>
      <c r="AG179" s="258"/>
      <c r="AH179" s="258"/>
      <c r="AI179" s="258"/>
      <c r="AJ179" s="258"/>
      <c r="AK179" s="258"/>
      <c r="AL179" s="258"/>
      <c r="AM179" s="258"/>
      <c r="AN179" s="258"/>
      <c r="AO179" s="258"/>
      <c r="AP179" s="258"/>
      <c r="AQ179" s="258"/>
      <c r="AR179" s="258"/>
      <c r="AS179" s="258"/>
      <c r="AT179" s="258"/>
      <c r="AU179" s="258"/>
      <c r="AV179" s="258"/>
      <c r="AW179" s="258"/>
      <c r="AX179" s="258"/>
      <c r="AY179" s="258"/>
      <c r="AZ179" s="258"/>
      <c r="BA179" s="258"/>
      <c r="BB179" s="258"/>
      <c r="BC179" s="258"/>
      <c r="BD179" s="258"/>
      <c r="BE179" s="258"/>
      <c r="BF179" s="258"/>
      <c r="BG179" s="258"/>
      <c r="BH179" s="258"/>
      <c r="BI179" s="258"/>
      <c r="BJ179" s="258"/>
      <c r="BK179" s="258"/>
      <c r="BL179" s="258"/>
      <c r="BM179" s="258"/>
      <c r="BN179" s="258"/>
      <c r="BO179" s="258"/>
      <c r="BP179" s="258"/>
      <c r="BQ179" s="258"/>
      <c r="BR179" s="258"/>
      <c r="BS179" s="258"/>
      <c r="BT179" s="258"/>
      <c r="BU179" s="258"/>
      <c r="BV179" s="258"/>
      <c r="BW179" s="258"/>
      <c r="BX179" s="258"/>
      <c r="BY179" s="258"/>
      <c r="BZ179" s="258"/>
      <c r="CA179" s="258"/>
      <c r="CB179" s="258"/>
      <c r="CC179" s="258"/>
      <c r="CD179" s="258"/>
      <c r="CE179" s="258"/>
      <c r="CF179" s="258"/>
      <c r="CG179" s="258"/>
      <c r="CH179" s="258"/>
      <c r="CI179" s="258"/>
      <c r="CJ179" s="258"/>
      <c r="CK179" s="258"/>
      <c r="CL179" s="258"/>
      <c r="CM179" s="258"/>
      <c r="CN179" s="258"/>
      <c r="CO179" s="258"/>
      <c r="CP179" s="258"/>
      <c r="CQ179" s="258"/>
      <c r="CR179" s="258"/>
      <c r="CS179" s="258"/>
      <c r="CT179" s="258"/>
      <c r="CU179" s="258"/>
      <c r="CV179" s="258"/>
      <c r="CW179" s="258"/>
      <c r="CX179" s="258"/>
      <c r="CY179" s="258"/>
      <c r="CZ179" s="258"/>
      <c r="DA179" s="258"/>
      <c r="DB179" s="258"/>
      <c r="DC179" s="258"/>
      <c r="DD179" s="258"/>
      <c r="DE179" s="258"/>
      <c r="DF179" s="258"/>
      <c r="DG179" s="258"/>
      <c r="DH179" s="258"/>
      <c r="DI179" s="258"/>
      <c r="DJ179" s="258"/>
      <c r="DK179" s="258"/>
      <c r="DL179" s="258"/>
      <c r="DM179" s="258"/>
      <c r="DN179" s="258"/>
      <c r="DO179" s="258"/>
      <c r="DP179" s="258"/>
      <c r="DQ179" s="258"/>
      <c r="DR179" s="258"/>
      <c r="DS179" s="258"/>
      <c r="DT179" s="258"/>
      <c r="DU179" s="258"/>
      <c r="DV179" s="258"/>
      <c r="DW179" s="258"/>
      <c r="DX179" s="258"/>
      <c r="DY179" s="258"/>
      <c r="DZ179" s="258"/>
      <c r="EA179" s="258"/>
      <c r="EB179" s="258"/>
      <c r="EC179" s="258"/>
      <c r="ED179" s="258"/>
      <c r="EE179" s="258"/>
      <c r="EF179" s="258"/>
      <c r="EG179" s="258"/>
      <c r="EH179" s="258"/>
      <c r="EI179" s="258"/>
      <c r="EJ179" s="258"/>
      <c r="EK179" s="258"/>
      <c r="EL179" s="258"/>
      <c r="EM179" s="258"/>
      <c r="EN179" s="258"/>
      <c r="EO179" s="258"/>
      <c r="EP179" s="258"/>
      <c r="EQ179" s="258"/>
      <c r="ER179" s="258"/>
      <c r="ES179" s="258"/>
      <c r="ET179" s="258"/>
      <c r="EU179" s="258"/>
      <c r="EV179" s="258"/>
      <c r="EW179" s="258"/>
      <c r="EX179" s="258"/>
      <c r="EY179" s="258"/>
      <c r="EZ179" s="258"/>
      <c r="FA179" s="258"/>
      <c r="FB179" s="258"/>
      <c r="FC179" s="258"/>
      <c r="FD179" s="258"/>
      <c r="FE179" s="258"/>
      <c r="FF179" s="258"/>
      <c r="FG179" s="258"/>
      <c r="FH179" s="258"/>
      <c r="FI179" s="258"/>
      <c r="FJ179" s="258"/>
      <c r="FK179" s="258"/>
      <c r="FL179" s="258"/>
      <c r="FM179" s="258"/>
      <c r="FN179" s="258"/>
      <c r="FO179" s="258"/>
      <c r="FP179" s="258"/>
      <c r="FQ179" s="258"/>
      <c r="FR179" s="258"/>
      <c r="FS179" s="258"/>
      <c r="FT179" s="258"/>
    </row>
    <row r="180" spans="1:176" s="526" customFormat="1" ht="29.25" customHeight="1">
      <c r="A180" s="553">
        <v>155</v>
      </c>
      <c r="B180" s="8" t="s">
        <v>53</v>
      </c>
      <c r="C180" s="8">
        <v>4530050</v>
      </c>
      <c r="D180" s="253" t="s">
        <v>1122</v>
      </c>
      <c r="E180" s="190" t="s">
        <v>125</v>
      </c>
      <c r="F180" s="190">
        <v>839</v>
      </c>
      <c r="G180" s="190" t="s">
        <v>460</v>
      </c>
      <c r="H180" s="190">
        <v>2</v>
      </c>
      <c r="I180" s="510">
        <v>75401000000</v>
      </c>
      <c r="J180" s="556" t="s">
        <v>939</v>
      </c>
      <c r="K180" s="587">
        <v>522881</v>
      </c>
      <c r="L180" s="8" t="s">
        <v>1010</v>
      </c>
      <c r="M180" s="8" t="s">
        <v>1112</v>
      </c>
      <c r="N180" s="8" t="s">
        <v>56</v>
      </c>
      <c r="O180" s="8" t="s">
        <v>58</v>
      </c>
      <c r="P180" s="258"/>
      <c r="Q180" s="258"/>
      <c r="R180" s="258"/>
      <c r="S180" s="258"/>
      <c r="T180" s="258"/>
      <c r="U180" s="258"/>
      <c r="V180" s="258"/>
      <c r="W180" s="258"/>
      <c r="X180" s="258"/>
      <c r="Y180" s="258"/>
      <c r="Z180" s="258"/>
      <c r="AA180" s="258"/>
      <c r="AB180" s="258"/>
      <c r="AC180" s="258"/>
      <c r="AD180" s="258"/>
      <c r="AE180" s="258"/>
      <c r="AF180" s="258"/>
      <c r="AG180" s="258"/>
      <c r="AH180" s="258"/>
      <c r="AI180" s="258"/>
      <c r="AJ180" s="258"/>
      <c r="AK180" s="258"/>
      <c r="AL180" s="258"/>
      <c r="AM180" s="258"/>
      <c r="AN180" s="258"/>
      <c r="AO180" s="258"/>
      <c r="AP180" s="258"/>
      <c r="AQ180" s="258"/>
      <c r="AR180" s="258"/>
      <c r="AS180" s="258"/>
      <c r="AT180" s="258"/>
      <c r="AU180" s="258"/>
      <c r="AV180" s="258"/>
      <c r="AW180" s="258"/>
      <c r="AX180" s="258"/>
      <c r="AY180" s="258"/>
      <c r="AZ180" s="258"/>
      <c r="BA180" s="258"/>
      <c r="BB180" s="258"/>
      <c r="BC180" s="258"/>
      <c r="BD180" s="258"/>
      <c r="BE180" s="258"/>
      <c r="BF180" s="258"/>
      <c r="BG180" s="258"/>
      <c r="BH180" s="258"/>
      <c r="BI180" s="258"/>
      <c r="BJ180" s="258"/>
      <c r="BK180" s="258"/>
      <c r="BL180" s="258"/>
      <c r="BM180" s="258"/>
      <c r="BN180" s="258"/>
      <c r="BO180" s="258"/>
      <c r="BP180" s="258"/>
      <c r="BQ180" s="258"/>
      <c r="BR180" s="258"/>
      <c r="BS180" s="258"/>
      <c r="BT180" s="258"/>
      <c r="BU180" s="258"/>
      <c r="BV180" s="258"/>
      <c r="BW180" s="258"/>
      <c r="BX180" s="258"/>
      <c r="BY180" s="258"/>
      <c r="BZ180" s="258"/>
      <c r="CA180" s="258"/>
      <c r="CB180" s="258"/>
      <c r="CC180" s="258"/>
      <c r="CD180" s="258"/>
      <c r="CE180" s="258"/>
      <c r="CF180" s="258"/>
      <c r="CG180" s="258"/>
      <c r="CH180" s="258"/>
      <c r="CI180" s="258"/>
      <c r="CJ180" s="258"/>
      <c r="CK180" s="258"/>
      <c r="CL180" s="258"/>
      <c r="CM180" s="258"/>
      <c r="CN180" s="258"/>
      <c r="CO180" s="258"/>
      <c r="CP180" s="258"/>
      <c r="CQ180" s="258"/>
      <c r="CR180" s="258"/>
      <c r="CS180" s="258"/>
      <c r="CT180" s="258"/>
      <c r="CU180" s="258"/>
      <c r="CV180" s="258"/>
      <c r="CW180" s="258"/>
      <c r="CX180" s="258"/>
      <c r="CY180" s="258"/>
      <c r="CZ180" s="258"/>
      <c r="DA180" s="258"/>
      <c r="DB180" s="258"/>
      <c r="DC180" s="258"/>
      <c r="DD180" s="258"/>
      <c r="DE180" s="258"/>
      <c r="DF180" s="258"/>
      <c r="DG180" s="258"/>
      <c r="DH180" s="258"/>
      <c r="DI180" s="258"/>
      <c r="DJ180" s="258"/>
      <c r="DK180" s="258"/>
      <c r="DL180" s="258"/>
      <c r="DM180" s="258"/>
      <c r="DN180" s="258"/>
      <c r="DO180" s="258"/>
      <c r="DP180" s="258"/>
      <c r="DQ180" s="258"/>
      <c r="DR180" s="258"/>
      <c r="DS180" s="258"/>
      <c r="DT180" s="258"/>
      <c r="DU180" s="258"/>
      <c r="DV180" s="258"/>
      <c r="DW180" s="258"/>
      <c r="DX180" s="258"/>
      <c r="DY180" s="258"/>
      <c r="DZ180" s="258"/>
      <c r="EA180" s="258"/>
      <c r="EB180" s="258"/>
      <c r="EC180" s="258"/>
      <c r="ED180" s="258"/>
      <c r="EE180" s="258"/>
      <c r="EF180" s="258"/>
      <c r="EG180" s="258"/>
      <c r="EH180" s="258"/>
      <c r="EI180" s="258"/>
      <c r="EJ180" s="258"/>
      <c r="EK180" s="258"/>
      <c r="EL180" s="258"/>
      <c r="EM180" s="258"/>
      <c r="EN180" s="258"/>
      <c r="EO180" s="258"/>
      <c r="EP180" s="258"/>
      <c r="EQ180" s="258"/>
      <c r="ER180" s="258"/>
      <c r="ES180" s="258"/>
      <c r="ET180" s="258"/>
      <c r="EU180" s="258"/>
      <c r="EV180" s="258"/>
      <c r="EW180" s="258"/>
      <c r="EX180" s="258"/>
      <c r="EY180" s="258"/>
      <c r="EZ180" s="258"/>
      <c r="FA180" s="258"/>
      <c r="FB180" s="258"/>
      <c r="FC180" s="258"/>
      <c r="FD180" s="258"/>
      <c r="FE180" s="258"/>
      <c r="FF180" s="258"/>
      <c r="FG180" s="258"/>
      <c r="FH180" s="258"/>
      <c r="FI180" s="258"/>
      <c r="FJ180" s="258"/>
      <c r="FK180" s="258"/>
      <c r="FL180" s="258"/>
      <c r="FM180" s="258"/>
      <c r="FN180" s="258"/>
      <c r="FO180" s="258"/>
      <c r="FP180" s="258"/>
      <c r="FQ180" s="258"/>
      <c r="FR180" s="258"/>
      <c r="FS180" s="258"/>
      <c r="FT180" s="258"/>
    </row>
    <row r="181" spans="1:176" s="526" customFormat="1" ht="42" customHeight="1">
      <c r="A181" s="553">
        <v>156</v>
      </c>
      <c r="B181" s="8" t="s">
        <v>53</v>
      </c>
      <c r="C181" s="8">
        <v>4530050</v>
      </c>
      <c r="D181" s="253" t="s">
        <v>1123</v>
      </c>
      <c r="E181" s="190" t="s">
        <v>125</v>
      </c>
      <c r="F181" s="190">
        <v>796</v>
      </c>
      <c r="G181" s="190" t="s">
        <v>37</v>
      </c>
      <c r="H181" s="190">
        <v>3</v>
      </c>
      <c r="I181" s="510">
        <v>75401000000</v>
      </c>
      <c r="J181" s="556" t="s">
        <v>939</v>
      </c>
      <c r="K181" s="587">
        <v>1144068</v>
      </c>
      <c r="L181" s="503">
        <v>41487</v>
      </c>
      <c r="M181" s="8" t="s">
        <v>1119</v>
      </c>
      <c r="N181" s="8" t="s">
        <v>56</v>
      </c>
      <c r="O181" s="8" t="s">
        <v>58</v>
      </c>
      <c r="P181" s="258"/>
      <c r="Q181" s="258"/>
      <c r="R181" s="258"/>
      <c r="S181" s="258"/>
      <c r="T181" s="258"/>
      <c r="U181" s="258"/>
      <c r="V181" s="258"/>
      <c r="W181" s="258"/>
      <c r="X181" s="258"/>
      <c r="Y181" s="258"/>
      <c r="Z181" s="258"/>
      <c r="AA181" s="258"/>
      <c r="AB181" s="258"/>
      <c r="AC181" s="258"/>
      <c r="AD181" s="258"/>
      <c r="AE181" s="258"/>
      <c r="AF181" s="258"/>
      <c r="AG181" s="258"/>
      <c r="AH181" s="258"/>
      <c r="AI181" s="258"/>
      <c r="AJ181" s="258"/>
      <c r="AK181" s="258"/>
      <c r="AL181" s="258"/>
      <c r="AM181" s="258"/>
      <c r="AN181" s="258"/>
      <c r="AO181" s="258"/>
      <c r="AP181" s="258"/>
      <c r="AQ181" s="258"/>
      <c r="AR181" s="258"/>
      <c r="AS181" s="258"/>
      <c r="AT181" s="258"/>
      <c r="AU181" s="258"/>
      <c r="AV181" s="258"/>
      <c r="AW181" s="258"/>
      <c r="AX181" s="258"/>
      <c r="AY181" s="258"/>
      <c r="AZ181" s="258"/>
      <c r="BA181" s="258"/>
      <c r="BB181" s="258"/>
      <c r="BC181" s="258"/>
      <c r="BD181" s="258"/>
      <c r="BE181" s="258"/>
      <c r="BF181" s="258"/>
      <c r="BG181" s="258"/>
      <c r="BH181" s="258"/>
      <c r="BI181" s="258"/>
      <c r="BJ181" s="258"/>
      <c r="BK181" s="258"/>
      <c r="BL181" s="258"/>
      <c r="BM181" s="258"/>
      <c r="BN181" s="258"/>
      <c r="BO181" s="258"/>
      <c r="BP181" s="258"/>
      <c r="BQ181" s="258"/>
      <c r="BR181" s="258"/>
      <c r="BS181" s="258"/>
      <c r="BT181" s="258"/>
      <c r="BU181" s="258"/>
      <c r="BV181" s="258"/>
      <c r="BW181" s="258"/>
      <c r="BX181" s="258"/>
      <c r="BY181" s="258"/>
      <c r="BZ181" s="258"/>
      <c r="CA181" s="258"/>
      <c r="CB181" s="258"/>
      <c r="CC181" s="258"/>
      <c r="CD181" s="258"/>
      <c r="CE181" s="258"/>
      <c r="CF181" s="258"/>
      <c r="CG181" s="258"/>
      <c r="CH181" s="258"/>
      <c r="CI181" s="258"/>
      <c r="CJ181" s="258"/>
      <c r="CK181" s="258"/>
      <c r="CL181" s="258"/>
      <c r="CM181" s="258"/>
      <c r="CN181" s="258"/>
      <c r="CO181" s="258"/>
      <c r="CP181" s="258"/>
      <c r="CQ181" s="258"/>
      <c r="CR181" s="258"/>
      <c r="CS181" s="258"/>
      <c r="CT181" s="258"/>
      <c r="CU181" s="258"/>
      <c r="CV181" s="258"/>
      <c r="CW181" s="258"/>
      <c r="CX181" s="258"/>
      <c r="CY181" s="258"/>
      <c r="CZ181" s="258"/>
      <c r="DA181" s="258"/>
      <c r="DB181" s="258"/>
      <c r="DC181" s="258"/>
      <c r="DD181" s="258"/>
      <c r="DE181" s="258"/>
      <c r="DF181" s="258"/>
      <c r="DG181" s="258"/>
      <c r="DH181" s="258"/>
      <c r="DI181" s="258"/>
      <c r="DJ181" s="258"/>
      <c r="DK181" s="258"/>
      <c r="DL181" s="258"/>
      <c r="DM181" s="258"/>
      <c r="DN181" s="258"/>
      <c r="DO181" s="258"/>
      <c r="DP181" s="258"/>
      <c r="DQ181" s="258"/>
      <c r="DR181" s="258"/>
      <c r="DS181" s="258"/>
      <c r="DT181" s="258"/>
      <c r="DU181" s="258"/>
      <c r="DV181" s="258"/>
      <c r="DW181" s="258"/>
      <c r="DX181" s="258"/>
      <c r="DY181" s="258"/>
      <c r="DZ181" s="258"/>
      <c r="EA181" s="258"/>
      <c r="EB181" s="258"/>
      <c r="EC181" s="258"/>
      <c r="ED181" s="258"/>
      <c r="EE181" s="258"/>
      <c r="EF181" s="258"/>
      <c r="EG181" s="258"/>
      <c r="EH181" s="258"/>
      <c r="EI181" s="258"/>
      <c r="EJ181" s="258"/>
      <c r="EK181" s="258"/>
      <c r="EL181" s="258"/>
      <c r="EM181" s="258"/>
      <c r="EN181" s="258"/>
      <c r="EO181" s="258"/>
      <c r="EP181" s="258"/>
      <c r="EQ181" s="258"/>
      <c r="ER181" s="258"/>
      <c r="ES181" s="258"/>
      <c r="ET181" s="258"/>
      <c r="EU181" s="258"/>
      <c r="EV181" s="258"/>
      <c r="EW181" s="258"/>
      <c r="EX181" s="258"/>
      <c r="EY181" s="258"/>
      <c r="EZ181" s="258"/>
      <c r="FA181" s="258"/>
      <c r="FB181" s="258"/>
      <c r="FC181" s="258"/>
      <c r="FD181" s="258"/>
      <c r="FE181" s="258"/>
      <c r="FF181" s="258"/>
      <c r="FG181" s="258"/>
      <c r="FH181" s="258"/>
      <c r="FI181" s="258"/>
      <c r="FJ181" s="258"/>
      <c r="FK181" s="258"/>
      <c r="FL181" s="258"/>
      <c r="FM181" s="258"/>
      <c r="FN181" s="258"/>
      <c r="FO181" s="258"/>
      <c r="FP181" s="258"/>
      <c r="FQ181" s="258"/>
      <c r="FR181" s="258"/>
      <c r="FS181" s="258"/>
      <c r="FT181" s="258"/>
    </row>
    <row r="182" spans="1:176" s="526" customFormat="1" ht="43.5" customHeight="1">
      <c r="A182" s="553">
        <v>157</v>
      </c>
      <c r="B182" s="8" t="s">
        <v>53</v>
      </c>
      <c r="C182" s="8">
        <v>4530050</v>
      </c>
      <c r="D182" s="253" t="s">
        <v>1124</v>
      </c>
      <c r="E182" s="8" t="s">
        <v>1108</v>
      </c>
      <c r="F182" s="190">
        <v>839</v>
      </c>
      <c r="G182" s="190" t="s">
        <v>460</v>
      </c>
      <c r="H182" s="190">
        <v>6</v>
      </c>
      <c r="I182" s="510">
        <v>75401000000</v>
      </c>
      <c r="J182" s="556" t="s">
        <v>939</v>
      </c>
      <c r="K182" s="587">
        <v>1122881</v>
      </c>
      <c r="L182" s="8" t="s">
        <v>1017</v>
      </c>
      <c r="M182" s="8" t="s">
        <v>1119</v>
      </c>
      <c r="N182" s="8" t="s">
        <v>56</v>
      </c>
      <c r="O182" s="8" t="s">
        <v>58</v>
      </c>
      <c r="P182" s="258"/>
      <c r="Q182" s="258"/>
      <c r="R182" s="258"/>
      <c r="S182" s="258"/>
      <c r="T182" s="258"/>
      <c r="U182" s="258"/>
      <c r="V182" s="258"/>
      <c r="W182" s="258"/>
      <c r="X182" s="258"/>
      <c r="Y182" s="258"/>
      <c r="Z182" s="258"/>
      <c r="AA182" s="258"/>
      <c r="AB182" s="258"/>
      <c r="AC182" s="258"/>
      <c r="AD182" s="258"/>
      <c r="AE182" s="258"/>
      <c r="AF182" s="258"/>
      <c r="AG182" s="258"/>
      <c r="AH182" s="258"/>
      <c r="AI182" s="258"/>
      <c r="AJ182" s="258"/>
      <c r="AK182" s="258"/>
      <c r="AL182" s="258"/>
      <c r="AM182" s="258"/>
      <c r="AN182" s="258"/>
      <c r="AO182" s="258"/>
      <c r="AP182" s="258"/>
      <c r="AQ182" s="258"/>
      <c r="AR182" s="258"/>
      <c r="AS182" s="258"/>
      <c r="AT182" s="258"/>
      <c r="AU182" s="258"/>
      <c r="AV182" s="258"/>
      <c r="AW182" s="258"/>
      <c r="AX182" s="258"/>
      <c r="AY182" s="258"/>
      <c r="AZ182" s="258"/>
      <c r="BA182" s="258"/>
      <c r="BB182" s="258"/>
      <c r="BC182" s="258"/>
      <c r="BD182" s="258"/>
      <c r="BE182" s="258"/>
      <c r="BF182" s="258"/>
      <c r="BG182" s="258"/>
      <c r="BH182" s="258"/>
      <c r="BI182" s="258"/>
      <c r="BJ182" s="258"/>
      <c r="BK182" s="258"/>
      <c r="BL182" s="258"/>
      <c r="BM182" s="258"/>
      <c r="BN182" s="258"/>
      <c r="BO182" s="258"/>
      <c r="BP182" s="258"/>
      <c r="BQ182" s="258"/>
      <c r="BR182" s="258"/>
      <c r="BS182" s="258"/>
      <c r="BT182" s="258"/>
      <c r="BU182" s="258"/>
      <c r="BV182" s="258"/>
      <c r="BW182" s="258"/>
      <c r="BX182" s="258"/>
      <c r="BY182" s="258"/>
      <c r="BZ182" s="258"/>
      <c r="CA182" s="258"/>
      <c r="CB182" s="258"/>
      <c r="CC182" s="258"/>
      <c r="CD182" s="258"/>
      <c r="CE182" s="258"/>
      <c r="CF182" s="258"/>
      <c r="CG182" s="258"/>
      <c r="CH182" s="258"/>
      <c r="CI182" s="258"/>
      <c r="CJ182" s="258"/>
      <c r="CK182" s="258"/>
      <c r="CL182" s="258"/>
      <c r="CM182" s="258"/>
      <c r="CN182" s="258"/>
      <c r="CO182" s="258"/>
      <c r="CP182" s="258"/>
      <c r="CQ182" s="258"/>
      <c r="CR182" s="258"/>
      <c r="CS182" s="258"/>
      <c r="CT182" s="258"/>
      <c r="CU182" s="258"/>
      <c r="CV182" s="258"/>
      <c r="CW182" s="258"/>
      <c r="CX182" s="258"/>
      <c r="CY182" s="258"/>
      <c r="CZ182" s="258"/>
      <c r="DA182" s="258"/>
      <c r="DB182" s="258"/>
      <c r="DC182" s="258"/>
      <c r="DD182" s="258"/>
      <c r="DE182" s="258"/>
      <c r="DF182" s="258"/>
      <c r="DG182" s="258"/>
      <c r="DH182" s="258"/>
      <c r="DI182" s="258"/>
      <c r="DJ182" s="258"/>
      <c r="DK182" s="258"/>
      <c r="DL182" s="258"/>
      <c r="DM182" s="258"/>
      <c r="DN182" s="258"/>
      <c r="DO182" s="258"/>
      <c r="DP182" s="258"/>
      <c r="DQ182" s="258"/>
      <c r="DR182" s="258"/>
      <c r="DS182" s="258"/>
      <c r="DT182" s="258"/>
      <c r="DU182" s="258"/>
      <c r="DV182" s="258"/>
      <c r="DW182" s="258"/>
      <c r="DX182" s="258"/>
      <c r="DY182" s="258"/>
      <c r="DZ182" s="258"/>
      <c r="EA182" s="258"/>
      <c r="EB182" s="258"/>
      <c r="EC182" s="258"/>
      <c r="ED182" s="258"/>
      <c r="EE182" s="258"/>
      <c r="EF182" s="258"/>
      <c r="EG182" s="258"/>
      <c r="EH182" s="258"/>
      <c r="EI182" s="258"/>
      <c r="EJ182" s="258"/>
      <c r="EK182" s="258"/>
      <c r="EL182" s="258"/>
      <c r="EM182" s="258"/>
      <c r="EN182" s="258"/>
      <c r="EO182" s="258"/>
      <c r="EP182" s="258"/>
      <c r="EQ182" s="258"/>
      <c r="ER182" s="258"/>
      <c r="ES182" s="258"/>
      <c r="ET182" s="258"/>
      <c r="EU182" s="258"/>
      <c r="EV182" s="258"/>
      <c r="EW182" s="258"/>
      <c r="EX182" s="258"/>
      <c r="EY182" s="258"/>
      <c r="EZ182" s="258"/>
      <c r="FA182" s="258"/>
      <c r="FB182" s="258"/>
      <c r="FC182" s="258"/>
      <c r="FD182" s="258"/>
      <c r="FE182" s="258"/>
      <c r="FF182" s="258"/>
      <c r="FG182" s="258"/>
      <c r="FH182" s="258"/>
      <c r="FI182" s="258"/>
      <c r="FJ182" s="258"/>
      <c r="FK182" s="258"/>
      <c r="FL182" s="258"/>
      <c r="FM182" s="258"/>
      <c r="FN182" s="258"/>
      <c r="FO182" s="258"/>
      <c r="FP182" s="258"/>
      <c r="FQ182" s="258"/>
      <c r="FR182" s="258"/>
      <c r="FS182" s="258"/>
      <c r="FT182" s="258"/>
    </row>
    <row r="183" spans="1:176" s="526" customFormat="1" ht="46.5" customHeight="1">
      <c r="A183" s="553">
        <v>158</v>
      </c>
      <c r="B183" s="8" t="s">
        <v>53</v>
      </c>
      <c r="C183" s="8">
        <v>4530050</v>
      </c>
      <c r="D183" s="253" t="s">
        <v>1125</v>
      </c>
      <c r="E183" s="8" t="s">
        <v>1108</v>
      </c>
      <c r="F183" s="190">
        <v>796</v>
      </c>
      <c r="G183" s="591" t="s">
        <v>46</v>
      </c>
      <c r="H183" s="190">
        <v>2</v>
      </c>
      <c r="I183" s="510">
        <v>75401000000</v>
      </c>
      <c r="J183" s="556" t="s">
        <v>939</v>
      </c>
      <c r="K183" s="587">
        <v>1026000</v>
      </c>
      <c r="L183" s="8"/>
      <c r="M183" s="8" t="s">
        <v>1017</v>
      </c>
      <c r="N183" s="8" t="s">
        <v>56</v>
      </c>
      <c r="O183" s="8" t="s">
        <v>58</v>
      </c>
      <c r="P183" s="258"/>
      <c r="Q183" s="258"/>
      <c r="R183" s="258"/>
      <c r="S183" s="258"/>
      <c r="T183" s="258"/>
      <c r="U183" s="258"/>
      <c r="V183" s="258"/>
      <c r="W183" s="258"/>
      <c r="X183" s="258"/>
      <c r="Y183" s="258"/>
      <c r="Z183" s="258"/>
      <c r="AA183" s="258"/>
      <c r="AB183" s="258"/>
      <c r="AC183" s="258"/>
      <c r="AD183" s="258"/>
      <c r="AE183" s="258"/>
      <c r="AF183" s="258"/>
      <c r="AG183" s="258"/>
      <c r="AH183" s="258"/>
      <c r="AI183" s="258"/>
      <c r="AJ183" s="258"/>
      <c r="AK183" s="258"/>
      <c r="AL183" s="258"/>
      <c r="AM183" s="258"/>
      <c r="AN183" s="258"/>
      <c r="AO183" s="258"/>
      <c r="AP183" s="258"/>
      <c r="AQ183" s="258"/>
      <c r="AR183" s="258"/>
      <c r="AS183" s="258"/>
      <c r="AT183" s="258"/>
      <c r="AU183" s="258"/>
      <c r="AV183" s="258"/>
      <c r="AW183" s="258"/>
      <c r="AX183" s="258"/>
      <c r="AY183" s="258"/>
      <c r="AZ183" s="258"/>
      <c r="BA183" s="258"/>
      <c r="BB183" s="258"/>
      <c r="BC183" s="258"/>
      <c r="BD183" s="258"/>
      <c r="BE183" s="258"/>
      <c r="BF183" s="258"/>
      <c r="BG183" s="258"/>
      <c r="BH183" s="258"/>
      <c r="BI183" s="258"/>
      <c r="BJ183" s="258"/>
      <c r="BK183" s="258"/>
      <c r="BL183" s="258"/>
      <c r="BM183" s="258"/>
      <c r="BN183" s="258"/>
      <c r="BO183" s="258"/>
      <c r="BP183" s="258"/>
      <c r="BQ183" s="258"/>
      <c r="BR183" s="258"/>
      <c r="BS183" s="258"/>
      <c r="BT183" s="258"/>
      <c r="BU183" s="258"/>
      <c r="BV183" s="258"/>
      <c r="BW183" s="258"/>
      <c r="BX183" s="258"/>
      <c r="BY183" s="258"/>
      <c r="BZ183" s="258"/>
      <c r="CA183" s="258"/>
      <c r="CB183" s="258"/>
      <c r="CC183" s="258"/>
      <c r="CD183" s="258"/>
      <c r="CE183" s="258"/>
      <c r="CF183" s="258"/>
      <c r="CG183" s="258"/>
      <c r="CH183" s="258"/>
      <c r="CI183" s="258"/>
      <c r="CJ183" s="258"/>
      <c r="CK183" s="258"/>
      <c r="CL183" s="258"/>
      <c r="CM183" s="258"/>
      <c r="CN183" s="258"/>
      <c r="CO183" s="258"/>
      <c r="CP183" s="258"/>
      <c r="CQ183" s="258"/>
      <c r="CR183" s="258"/>
      <c r="CS183" s="258"/>
      <c r="CT183" s="258"/>
      <c r="CU183" s="258"/>
      <c r="CV183" s="258"/>
      <c r="CW183" s="258"/>
      <c r="CX183" s="258"/>
      <c r="CY183" s="258"/>
      <c r="CZ183" s="258"/>
      <c r="DA183" s="258"/>
      <c r="DB183" s="258"/>
      <c r="DC183" s="258"/>
      <c r="DD183" s="258"/>
      <c r="DE183" s="258"/>
      <c r="DF183" s="258"/>
      <c r="DG183" s="258"/>
      <c r="DH183" s="258"/>
      <c r="DI183" s="258"/>
      <c r="DJ183" s="258"/>
      <c r="DK183" s="258"/>
      <c r="DL183" s="258"/>
      <c r="DM183" s="258"/>
      <c r="DN183" s="258"/>
      <c r="DO183" s="258"/>
      <c r="DP183" s="258"/>
      <c r="DQ183" s="258"/>
      <c r="DR183" s="258"/>
      <c r="DS183" s="258"/>
      <c r="DT183" s="258"/>
      <c r="DU183" s="258"/>
      <c r="DV183" s="258"/>
      <c r="DW183" s="258"/>
      <c r="DX183" s="258"/>
      <c r="DY183" s="258"/>
      <c r="DZ183" s="258"/>
      <c r="EA183" s="258"/>
      <c r="EB183" s="258"/>
      <c r="EC183" s="258"/>
      <c r="ED183" s="258"/>
      <c r="EE183" s="258"/>
      <c r="EF183" s="258"/>
      <c r="EG183" s="258"/>
      <c r="EH183" s="258"/>
      <c r="EI183" s="258"/>
      <c r="EJ183" s="258"/>
      <c r="EK183" s="258"/>
      <c r="EL183" s="258"/>
      <c r="EM183" s="258"/>
      <c r="EN183" s="258"/>
      <c r="EO183" s="258"/>
      <c r="EP183" s="258"/>
      <c r="EQ183" s="258"/>
      <c r="ER183" s="258"/>
      <c r="ES183" s="258"/>
      <c r="ET183" s="258"/>
      <c r="EU183" s="258"/>
      <c r="EV183" s="258"/>
      <c r="EW183" s="258"/>
      <c r="EX183" s="258"/>
      <c r="EY183" s="258"/>
      <c r="EZ183" s="258"/>
      <c r="FA183" s="258"/>
      <c r="FB183" s="258"/>
      <c r="FC183" s="258"/>
      <c r="FD183" s="258"/>
      <c r="FE183" s="258"/>
      <c r="FF183" s="258"/>
      <c r="FG183" s="258"/>
      <c r="FH183" s="258"/>
      <c r="FI183" s="258"/>
      <c r="FJ183" s="258"/>
      <c r="FK183" s="258"/>
      <c r="FL183" s="258"/>
      <c r="FM183" s="258"/>
      <c r="FN183" s="258"/>
      <c r="FO183" s="258"/>
      <c r="FP183" s="258"/>
      <c r="FQ183" s="258"/>
      <c r="FR183" s="258"/>
      <c r="FS183" s="258"/>
      <c r="FT183" s="258"/>
    </row>
    <row r="184" spans="1:176" s="588" customFormat="1" ht="27.75" customHeight="1">
      <c r="A184" s="553">
        <v>159</v>
      </c>
      <c r="B184" s="190" t="s">
        <v>53</v>
      </c>
      <c r="C184" s="190">
        <v>4560000</v>
      </c>
      <c r="D184" s="585" t="s">
        <v>1126</v>
      </c>
      <c r="E184" s="190" t="s">
        <v>125</v>
      </c>
      <c r="F184" s="190">
        <v>796</v>
      </c>
      <c r="G184" s="190" t="s">
        <v>37</v>
      </c>
      <c r="H184" s="190">
        <v>48</v>
      </c>
      <c r="I184" s="510">
        <v>75401000000</v>
      </c>
      <c r="J184" s="556" t="s">
        <v>939</v>
      </c>
      <c r="K184" s="587">
        <v>1500000</v>
      </c>
      <c r="L184" s="190"/>
      <c r="M184" s="556" t="s">
        <v>49</v>
      </c>
      <c r="N184" s="561" t="s">
        <v>56</v>
      </c>
      <c r="O184" s="190" t="s">
        <v>58</v>
      </c>
    </row>
    <row r="185" spans="1:176" s="558" customFormat="1" ht="27.75" customHeight="1">
      <c r="A185" s="553">
        <v>160</v>
      </c>
      <c r="B185" s="8" t="s">
        <v>53</v>
      </c>
      <c r="C185" s="8">
        <v>4560000</v>
      </c>
      <c r="D185" s="504" t="s">
        <v>1127</v>
      </c>
      <c r="E185" s="190" t="s">
        <v>125</v>
      </c>
      <c r="F185" s="190">
        <v>796</v>
      </c>
      <c r="G185" s="8" t="s">
        <v>37</v>
      </c>
      <c r="H185" s="190">
        <v>1</v>
      </c>
      <c r="I185" s="510">
        <v>75401000000</v>
      </c>
      <c r="J185" s="556" t="s">
        <v>939</v>
      </c>
      <c r="K185" s="587">
        <v>331000</v>
      </c>
      <c r="L185" s="8" t="s">
        <v>706</v>
      </c>
      <c r="M185" s="556">
        <v>41579</v>
      </c>
      <c r="N185" s="561" t="s">
        <v>56</v>
      </c>
      <c r="O185" s="8" t="s">
        <v>58</v>
      </c>
    </row>
    <row r="186" spans="1:176" s="526" customFormat="1" ht="15.75" customHeight="1">
      <c r="A186" s="553">
        <v>161</v>
      </c>
      <c r="B186" s="8" t="s">
        <v>53</v>
      </c>
      <c r="C186" s="8">
        <v>9434000</v>
      </c>
      <c r="D186" s="592" t="s">
        <v>1128</v>
      </c>
      <c r="E186" s="190" t="s">
        <v>125</v>
      </c>
      <c r="F186" s="190">
        <v>796</v>
      </c>
      <c r="G186" s="593" t="s">
        <v>46</v>
      </c>
      <c r="H186" s="593">
        <v>52</v>
      </c>
      <c r="I186" s="510">
        <v>75401000000</v>
      </c>
      <c r="J186" s="556" t="s">
        <v>939</v>
      </c>
      <c r="K186" s="594">
        <v>2059000</v>
      </c>
      <c r="L186" s="8" t="s">
        <v>1010</v>
      </c>
      <c r="M186" s="8" t="s">
        <v>1024</v>
      </c>
      <c r="N186" s="8" t="s">
        <v>56</v>
      </c>
      <c r="O186" s="8" t="s">
        <v>58</v>
      </c>
      <c r="P186" s="258"/>
      <c r="Q186" s="258"/>
      <c r="R186" s="258"/>
      <c r="S186" s="258"/>
      <c r="T186" s="258"/>
      <c r="U186" s="258"/>
      <c r="V186" s="258"/>
      <c r="W186" s="258"/>
      <c r="X186" s="258"/>
      <c r="Y186" s="258"/>
      <c r="Z186" s="258"/>
      <c r="AA186" s="258"/>
      <c r="AB186" s="258"/>
      <c r="AC186" s="258"/>
      <c r="AD186" s="258"/>
      <c r="AE186" s="258"/>
      <c r="AF186" s="258"/>
      <c r="AG186" s="258"/>
      <c r="AH186" s="258"/>
      <c r="AI186" s="258"/>
      <c r="AJ186" s="258"/>
      <c r="AK186" s="258"/>
      <c r="AL186" s="258"/>
      <c r="AM186" s="258"/>
      <c r="AN186" s="258"/>
      <c r="AO186" s="258"/>
      <c r="AP186" s="258"/>
      <c r="AQ186" s="258"/>
      <c r="AR186" s="258"/>
      <c r="AS186" s="258"/>
      <c r="AT186" s="258"/>
      <c r="AU186" s="258"/>
      <c r="AV186" s="258"/>
      <c r="AW186" s="258"/>
      <c r="AX186" s="258"/>
      <c r="AY186" s="258"/>
      <c r="AZ186" s="258"/>
      <c r="BA186" s="258"/>
      <c r="BB186" s="258"/>
      <c r="BC186" s="258"/>
      <c r="BD186" s="258"/>
      <c r="BE186" s="258"/>
      <c r="BF186" s="258"/>
      <c r="BG186" s="258"/>
      <c r="BH186" s="258"/>
      <c r="BI186" s="258"/>
      <c r="BJ186" s="258"/>
      <c r="BK186" s="258"/>
      <c r="BL186" s="258"/>
      <c r="BM186" s="258"/>
      <c r="BN186" s="258"/>
      <c r="BO186" s="258"/>
      <c r="BP186" s="258"/>
      <c r="BQ186" s="258"/>
      <c r="BR186" s="258"/>
      <c r="BS186" s="258"/>
      <c r="BT186" s="258"/>
      <c r="BU186" s="258"/>
      <c r="BV186" s="258"/>
      <c r="BW186" s="258"/>
      <c r="BX186" s="258"/>
      <c r="BY186" s="258"/>
      <c r="BZ186" s="258"/>
      <c r="CA186" s="258"/>
      <c r="CB186" s="258"/>
      <c r="CC186" s="258"/>
      <c r="CD186" s="258"/>
      <c r="CE186" s="258"/>
      <c r="CF186" s="258"/>
      <c r="CG186" s="258"/>
      <c r="CH186" s="258"/>
      <c r="CI186" s="258"/>
      <c r="CJ186" s="258"/>
      <c r="CK186" s="258"/>
      <c r="CL186" s="258"/>
      <c r="CM186" s="258"/>
      <c r="CN186" s="258"/>
      <c r="CO186" s="258"/>
      <c r="CP186" s="258"/>
      <c r="CQ186" s="258"/>
      <c r="CR186" s="258"/>
      <c r="CS186" s="258"/>
      <c r="CT186" s="258"/>
      <c r="CU186" s="258"/>
      <c r="CV186" s="258"/>
      <c r="CW186" s="258"/>
      <c r="CX186" s="258"/>
      <c r="CY186" s="258"/>
      <c r="CZ186" s="258"/>
      <c r="DA186" s="258"/>
      <c r="DB186" s="258"/>
      <c r="DC186" s="258"/>
      <c r="DD186" s="258"/>
      <c r="DE186" s="258"/>
      <c r="DF186" s="258"/>
      <c r="DG186" s="258"/>
      <c r="DH186" s="258"/>
      <c r="DI186" s="258"/>
      <c r="DJ186" s="258"/>
      <c r="DK186" s="258"/>
      <c r="DL186" s="258"/>
      <c r="DM186" s="258"/>
      <c r="DN186" s="258"/>
      <c r="DO186" s="258"/>
      <c r="DP186" s="258"/>
      <c r="DQ186" s="258"/>
      <c r="DR186" s="258"/>
      <c r="DS186" s="258"/>
      <c r="DT186" s="258"/>
      <c r="DU186" s="258"/>
      <c r="DV186" s="258"/>
      <c r="DW186" s="258"/>
      <c r="DX186" s="258"/>
      <c r="DY186" s="258"/>
      <c r="DZ186" s="258"/>
      <c r="EA186" s="258"/>
      <c r="EB186" s="258"/>
      <c r="EC186" s="258"/>
      <c r="ED186" s="258"/>
      <c r="EE186" s="258"/>
      <c r="EF186" s="258"/>
      <c r="EG186" s="258"/>
      <c r="EH186" s="258"/>
      <c r="EI186" s="258"/>
      <c r="EJ186" s="258"/>
      <c r="EK186" s="258"/>
      <c r="EL186" s="258"/>
      <c r="EM186" s="258"/>
      <c r="EN186" s="258"/>
      <c r="EO186" s="258"/>
      <c r="EP186" s="258"/>
      <c r="EQ186" s="258"/>
      <c r="ER186" s="258"/>
      <c r="ES186" s="258"/>
      <c r="ET186" s="258"/>
      <c r="EU186" s="258"/>
      <c r="EV186" s="258"/>
      <c r="EW186" s="258"/>
      <c r="EX186" s="258"/>
      <c r="EY186" s="258"/>
      <c r="EZ186" s="258"/>
      <c r="FA186" s="258"/>
      <c r="FB186" s="258"/>
      <c r="FC186" s="258"/>
      <c r="FD186" s="258"/>
      <c r="FE186" s="258"/>
      <c r="FF186" s="258"/>
      <c r="FG186" s="258"/>
      <c r="FH186" s="258"/>
      <c r="FI186" s="258"/>
      <c r="FJ186" s="258"/>
      <c r="FK186" s="258"/>
      <c r="FL186" s="258"/>
      <c r="FM186" s="258"/>
      <c r="FN186" s="258"/>
      <c r="FO186" s="258"/>
      <c r="FP186" s="258"/>
      <c r="FQ186" s="258"/>
      <c r="FR186" s="258"/>
      <c r="FS186" s="258"/>
      <c r="FT186" s="258"/>
    </row>
    <row r="187" spans="1:176" s="526" customFormat="1" ht="15.75" customHeight="1">
      <c r="A187" s="553">
        <v>162</v>
      </c>
      <c r="B187" s="8" t="s">
        <v>53</v>
      </c>
      <c r="C187" s="8">
        <v>9434000</v>
      </c>
      <c r="D187" s="592" t="s">
        <v>1129</v>
      </c>
      <c r="E187" s="190" t="s">
        <v>125</v>
      </c>
      <c r="F187" s="190">
        <v>796</v>
      </c>
      <c r="G187" s="593" t="s">
        <v>46</v>
      </c>
      <c r="H187" s="593">
        <v>64</v>
      </c>
      <c r="I187" s="510">
        <v>75401000000</v>
      </c>
      <c r="J187" s="556" t="s">
        <v>939</v>
      </c>
      <c r="K187" s="594">
        <v>384000</v>
      </c>
      <c r="L187" s="8" t="s">
        <v>1010</v>
      </c>
      <c r="M187" s="8" t="s">
        <v>1024</v>
      </c>
      <c r="N187" s="8" t="s">
        <v>56</v>
      </c>
      <c r="O187" s="8" t="s">
        <v>58</v>
      </c>
      <c r="P187" s="258"/>
      <c r="Q187" s="258"/>
      <c r="R187" s="258"/>
      <c r="S187" s="258"/>
      <c r="T187" s="258"/>
      <c r="U187" s="258"/>
      <c r="V187" s="258"/>
      <c r="W187" s="258"/>
      <c r="X187" s="258"/>
      <c r="Y187" s="258"/>
      <c r="Z187" s="258"/>
      <c r="AA187" s="258"/>
      <c r="AB187" s="258"/>
      <c r="AC187" s="258"/>
      <c r="AD187" s="258"/>
      <c r="AE187" s="258"/>
      <c r="AF187" s="258"/>
      <c r="AG187" s="258"/>
      <c r="AH187" s="258"/>
      <c r="AI187" s="258"/>
      <c r="AJ187" s="258"/>
      <c r="AK187" s="258"/>
      <c r="AL187" s="258"/>
      <c r="AM187" s="258"/>
      <c r="AN187" s="258"/>
      <c r="AO187" s="258"/>
      <c r="AP187" s="258"/>
      <c r="AQ187" s="258"/>
      <c r="AR187" s="258"/>
      <c r="AS187" s="258"/>
      <c r="AT187" s="258"/>
      <c r="AU187" s="258"/>
      <c r="AV187" s="258"/>
      <c r="AW187" s="258"/>
      <c r="AX187" s="258"/>
      <c r="AY187" s="258"/>
      <c r="AZ187" s="258"/>
      <c r="BA187" s="258"/>
      <c r="BB187" s="258"/>
      <c r="BC187" s="258"/>
      <c r="BD187" s="258"/>
      <c r="BE187" s="258"/>
      <c r="BF187" s="258"/>
      <c r="BG187" s="258"/>
      <c r="BH187" s="258"/>
      <c r="BI187" s="258"/>
      <c r="BJ187" s="258"/>
      <c r="BK187" s="258"/>
      <c r="BL187" s="258"/>
      <c r="BM187" s="258"/>
      <c r="BN187" s="258"/>
      <c r="BO187" s="258"/>
      <c r="BP187" s="258"/>
      <c r="BQ187" s="258"/>
      <c r="BR187" s="258"/>
      <c r="BS187" s="258"/>
      <c r="BT187" s="258"/>
      <c r="BU187" s="258"/>
      <c r="BV187" s="258"/>
      <c r="BW187" s="258"/>
      <c r="BX187" s="258"/>
      <c r="BY187" s="258"/>
      <c r="BZ187" s="258"/>
      <c r="CA187" s="258"/>
      <c r="CB187" s="258"/>
      <c r="CC187" s="258"/>
      <c r="CD187" s="258"/>
      <c r="CE187" s="258"/>
      <c r="CF187" s="258"/>
      <c r="CG187" s="258"/>
      <c r="CH187" s="258"/>
      <c r="CI187" s="258"/>
      <c r="CJ187" s="258"/>
      <c r="CK187" s="258"/>
      <c r="CL187" s="258"/>
      <c r="CM187" s="258"/>
      <c r="CN187" s="258"/>
      <c r="CO187" s="258"/>
      <c r="CP187" s="258"/>
      <c r="CQ187" s="258"/>
      <c r="CR187" s="258"/>
      <c r="CS187" s="258"/>
      <c r="CT187" s="258"/>
      <c r="CU187" s="258"/>
      <c r="CV187" s="258"/>
      <c r="CW187" s="258"/>
      <c r="CX187" s="258"/>
      <c r="CY187" s="258"/>
      <c r="CZ187" s="258"/>
      <c r="DA187" s="258"/>
      <c r="DB187" s="258"/>
      <c r="DC187" s="258"/>
      <c r="DD187" s="258"/>
      <c r="DE187" s="258"/>
      <c r="DF187" s="258"/>
      <c r="DG187" s="258"/>
      <c r="DH187" s="258"/>
      <c r="DI187" s="258"/>
      <c r="DJ187" s="258"/>
      <c r="DK187" s="258"/>
      <c r="DL187" s="258"/>
      <c r="DM187" s="258"/>
      <c r="DN187" s="258"/>
      <c r="DO187" s="258"/>
      <c r="DP187" s="258"/>
      <c r="DQ187" s="258"/>
      <c r="DR187" s="258"/>
      <c r="DS187" s="258"/>
      <c r="DT187" s="258"/>
      <c r="DU187" s="258"/>
      <c r="DV187" s="258"/>
      <c r="DW187" s="258"/>
      <c r="DX187" s="258"/>
      <c r="DY187" s="258"/>
      <c r="DZ187" s="258"/>
      <c r="EA187" s="258"/>
      <c r="EB187" s="258"/>
      <c r="EC187" s="258"/>
      <c r="ED187" s="258"/>
      <c r="EE187" s="258"/>
      <c r="EF187" s="258"/>
      <c r="EG187" s="258"/>
      <c r="EH187" s="258"/>
      <c r="EI187" s="258"/>
      <c r="EJ187" s="258"/>
      <c r="EK187" s="258"/>
      <c r="EL187" s="258"/>
      <c r="EM187" s="258"/>
      <c r="EN187" s="258"/>
      <c r="EO187" s="258"/>
      <c r="EP187" s="258"/>
      <c r="EQ187" s="258"/>
      <c r="ER187" s="258"/>
      <c r="ES187" s="258"/>
      <c r="ET187" s="258"/>
      <c r="EU187" s="258"/>
      <c r="EV187" s="258"/>
      <c r="EW187" s="258"/>
      <c r="EX187" s="258"/>
      <c r="EY187" s="258"/>
      <c r="EZ187" s="258"/>
      <c r="FA187" s="258"/>
      <c r="FB187" s="258"/>
      <c r="FC187" s="258"/>
      <c r="FD187" s="258"/>
      <c r="FE187" s="258"/>
      <c r="FF187" s="258"/>
      <c r="FG187" s="258"/>
      <c r="FH187" s="258"/>
      <c r="FI187" s="258"/>
      <c r="FJ187" s="258"/>
      <c r="FK187" s="258"/>
      <c r="FL187" s="258"/>
      <c r="FM187" s="258"/>
      <c r="FN187" s="258"/>
      <c r="FO187" s="258"/>
      <c r="FP187" s="258"/>
      <c r="FQ187" s="258"/>
      <c r="FR187" s="258"/>
      <c r="FS187" s="258"/>
      <c r="FT187" s="258"/>
    </row>
    <row r="188" spans="1:176" s="526" customFormat="1" ht="15.75" customHeight="1">
      <c r="A188" s="553">
        <v>163</v>
      </c>
      <c r="B188" s="8" t="s">
        <v>53</v>
      </c>
      <c r="C188" s="8">
        <v>9434000</v>
      </c>
      <c r="D188" s="592" t="s">
        <v>1130</v>
      </c>
      <c r="E188" s="190" t="s">
        <v>125</v>
      </c>
      <c r="F188" s="190">
        <v>796</v>
      </c>
      <c r="G188" s="593" t="s">
        <v>46</v>
      </c>
      <c r="H188" s="593">
        <v>26</v>
      </c>
      <c r="I188" s="510">
        <v>75401000000</v>
      </c>
      <c r="J188" s="556" t="s">
        <v>939</v>
      </c>
      <c r="K188" s="594">
        <v>156000</v>
      </c>
      <c r="L188" s="8" t="s">
        <v>1010</v>
      </c>
      <c r="M188" s="8" t="s">
        <v>1024</v>
      </c>
      <c r="N188" s="8" t="s">
        <v>56</v>
      </c>
      <c r="O188" s="8" t="s">
        <v>58</v>
      </c>
      <c r="P188" s="258"/>
      <c r="Q188" s="258"/>
      <c r="R188" s="258"/>
      <c r="S188" s="258"/>
      <c r="T188" s="258"/>
      <c r="U188" s="258"/>
      <c r="V188" s="258"/>
      <c r="W188" s="258"/>
      <c r="X188" s="258"/>
      <c r="Y188" s="258"/>
      <c r="Z188" s="258"/>
      <c r="AA188" s="258"/>
      <c r="AB188" s="258"/>
      <c r="AC188" s="258"/>
      <c r="AD188" s="258"/>
      <c r="AE188" s="258"/>
      <c r="AF188" s="258"/>
      <c r="AG188" s="258"/>
      <c r="AH188" s="258"/>
      <c r="AI188" s="258"/>
      <c r="AJ188" s="258"/>
      <c r="AK188" s="258"/>
      <c r="AL188" s="258"/>
      <c r="AM188" s="258"/>
      <c r="AN188" s="258"/>
      <c r="AO188" s="258"/>
      <c r="AP188" s="258"/>
      <c r="AQ188" s="258"/>
      <c r="AR188" s="258"/>
      <c r="AS188" s="258"/>
      <c r="AT188" s="258"/>
      <c r="AU188" s="258"/>
      <c r="AV188" s="258"/>
      <c r="AW188" s="258"/>
      <c r="AX188" s="258"/>
      <c r="AY188" s="258"/>
      <c r="AZ188" s="258"/>
      <c r="BA188" s="258"/>
      <c r="BB188" s="258"/>
      <c r="BC188" s="258"/>
      <c r="BD188" s="258"/>
      <c r="BE188" s="258"/>
      <c r="BF188" s="258"/>
      <c r="BG188" s="258"/>
      <c r="BH188" s="258"/>
      <c r="BI188" s="258"/>
      <c r="BJ188" s="258"/>
      <c r="BK188" s="258"/>
      <c r="BL188" s="258"/>
      <c r="BM188" s="258"/>
      <c r="BN188" s="258"/>
      <c r="BO188" s="258"/>
      <c r="BP188" s="258"/>
      <c r="BQ188" s="258"/>
      <c r="BR188" s="258"/>
      <c r="BS188" s="258"/>
      <c r="BT188" s="258"/>
      <c r="BU188" s="258"/>
      <c r="BV188" s="258"/>
      <c r="BW188" s="258"/>
      <c r="BX188" s="258"/>
      <c r="BY188" s="258"/>
      <c r="BZ188" s="258"/>
      <c r="CA188" s="258"/>
      <c r="CB188" s="258"/>
      <c r="CC188" s="258"/>
      <c r="CD188" s="258"/>
      <c r="CE188" s="258"/>
      <c r="CF188" s="258"/>
      <c r="CG188" s="258"/>
      <c r="CH188" s="258"/>
      <c r="CI188" s="258"/>
      <c r="CJ188" s="258"/>
      <c r="CK188" s="258"/>
      <c r="CL188" s="258"/>
      <c r="CM188" s="258"/>
      <c r="CN188" s="258"/>
      <c r="CO188" s="258"/>
      <c r="CP188" s="258"/>
      <c r="CQ188" s="258"/>
      <c r="CR188" s="258"/>
      <c r="CS188" s="258"/>
      <c r="CT188" s="258"/>
      <c r="CU188" s="258"/>
      <c r="CV188" s="258"/>
      <c r="CW188" s="258"/>
      <c r="CX188" s="258"/>
      <c r="CY188" s="258"/>
      <c r="CZ188" s="258"/>
      <c r="DA188" s="258"/>
      <c r="DB188" s="258"/>
      <c r="DC188" s="258"/>
      <c r="DD188" s="258"/>
      <c r="DE188" s="258"/>
      <c r="DF188" s="258"/>
      <c r="DG188" s="258"/>
      <c r="DH188" s="258"/>
      <c r="DI188" s="258"/>
      <c r="DJ188" s="258"/>
      <c r="DK188" s="258"/>
      <c r="DL188" s="258"/>
      <c r="DM188" s="258"/>
      <c r="DN188" s="258"/>
      <c r="DO188" s="258"/>
      <c r="DP188" s="258"/>
      <c r="DQ188" s="258"/>
      <c r="DR188" s="258"/>
      <c r="DS188" s="258"/>
      <c r="DT188" s="258"/>
      <c r="DU188" s="258"/>
      <c r="DV188" s="258"/>
      <c r="DW188" s="258"/>
      <c r="DX188" s="258"/>
      <c r="DY188" s="258"/>
      <c r="DZ188" s="258"/>
      <c r="EA188" s="258"/>
      <c r="EB188" s="258"/>
      <c r="EC188" s="258"/>
      <c r="ED188" s="258"/>
      <c r="EE188" s="258"/>
      <c r="EF188" s="258"/>
      <c r="EG188" s="258"/>
      <c r="EH188" s="258"/>
      <c r="EI188" s="258"/>
      <c r="EJ188" s="258"/>
      <c r="EK188" s="258"/>
      <c r="EL188" s="258"/>
      <c r="EM188" s="258"/>
      <c r="EN188" s="258"/>
      <c r="EO188" s="258"/>
      <c r="EP188" s="258"/>
      <c r="EQ188" s="258"/>
      <c r="ER188" s="258"/>
      <c r="ES188" s="258"/>
      <c r="ET188" s="258"/>
      <c r="EU188" s="258"/>
      <c r="EV188" s="258"/>
      <c r="EW188" s="258"/>
      <c r="EX188" s="258"/>
      <c r="EY188" s="258"/>
      <c r="EZ188" s="258"/>
      <c r="FA188" s="258"/>
      <c r="FB188" s="258"/>
      <c r="FC188" s="258"/>
      <c r="FD188" s="258"/>
      <c r="FE188" s="258"/>
      <c r="FF188" s="258"/>
      <c r="FG188" s="258"/>
      <c r="FH188" s="258"/>
      <c r="FI188" s="258"/>
      <c r="FJ188" s="258"/>
      <c r="FK188" s="258"/>
      <c r="FL188" s="258"/>
      <c r="FM188" s="258"/>
      <c r="FN188" s="258"/>
      <c r="FO188" s="258"/>
      <c r="FP188" s="258"/>
      <c r="FQ188" s="258"/>
      <c r="FR188" s="258"/>
      <c r="FS188" s="258"/>
      <c r="FT188" s="258"/>
    </row>
    <row r="189" spans="1:176" s="526" customFormat="1" ht="15.75" customHeight="1">
      <c r="A189" s="553">
        <v>164</v>
      </c>
      <c r="B189" s="8" t="s">
        <v>53</v>
      </c>
      <c r="C189" s="8">
        <v>9434000</v>
      </c>
      <c r="D189" s="595" t="s">
        <v>1131</v>
      </c>
      <c r="E189" s="190" t="s">
        <v>125</v>
      </c>
      <c r="F189" s="190">
        <v>796</v>
      </c>
      <c r="G189" s="593" t="s">
        <v>1132</v>
      </c>
      <c r="H189" s="593">
        <v>57</v>
      </c>
      <c r="I189" s="510">
        <v>75401000000</v>
      </c>
      <c r="J189" s="556" t="s">
        <v>939</v>
      </c>
      <c r="K189" s="594">
        <v>1331000</v>
      </c>
      <c r="L189" s="8" t="s">
        <v>1010</v>
      </c>
      <c r="M189" s="8" t="s">
        <v>1024</v>
      </c>
      <c r="N189" s="8" t="s">
        <v>56</v>
      </c>
      <c r="O189" s="8" t="s">
        <v>58</v>
      </c>
      <c r="P189" s="258"/>
      <c r="Q189" s="258"/>
      <c r="R189" s="258"/>
      <c r="S189" s="258"/>
      <c r="T189" s="258"/>
      <c r="U189" s="258"/>
      <c r="V189" s="258"/>
      <c r="W189" s="258"/>
      <c r="X189" s="258"/>
      <c r="Y189" s="258"/>
      <c r="Z189" s="258"/>
      <c r="AA189" s="258"/>
      <c r="AB189" s="258"/>
      <c r="AC189" s="258"/>
      <c r="AD189" s="258"/>
      <c r="AE189" s="258"/>
      <c r="AF189" s="258"/>
      <c r="AG189" s="258"/>
      <c r="AH189" s="258"/>
      <c r="AI189" s="258"/>
      <c r="AJ189" s="258"/>
      <c r="AK189" s="258"/>
      <c r="AL189" s="258"/>
      <c r="AM189" s="258"/>
      <c r="AN189" s="258"/>
      <c r="AO189" s="258"/>
      <c r="AP189" s="258"/>
      <c r="AQ189" s="258"/>
      <c r="AR189" s="258"/>
      <c r="AS189" s="258"/>
      <c r="AT189" s="258"/>
      <c r="AU189" s="258"/>
      <c r="AV189" s="258"/>
      <c r="AW189" s="258"/>
      <c r="AX189" s="258"/>
      <c r="AY189" s="258"/>
      <c r="AZ189" s="258"/>
      <c r="BA189" s="258"/>
      <c r="BB189" s="258"/>
      <c r="BC189" s="258"/>
      <c r="BD189" s="258"/>
      <c r="BE189" s="258"/>
      <c r="BF189" s="258"/>
      <c r="BG189" s="258"/>
      <c r="BH189" s="258"/>
      <c r="BI189" s="258"/>
      <c r="BJ189" s="258"/>
      <c r="BK189" s="258"/>
      <c r="BL189" s="258"/>
      <c r="BM189" s="258"/>
      <c r="BN189" s="258"/>
      <c r="BO189" s="258"/>
      <c r="BP189" s="258"/>
      <c r="BQ189" s="258"/>
      <c r="BR189" s="258"/>
      <c r="BS189" s="258"/>
      <c r="BT189" s="258"/>
      <c r="BU189" s="258"/>
      <c r="BV189" s="258"/>
      <c r="BW189" s="258"/>
      <c r="BX189" s="258"/>
      <c r="BY189" s="258"/>
      <c r="BZ189" s="258"/>
      <c r="CA189" s="258"/>
      <c r="CB189" s="258"/>
      <c r="CC189" s="258"/>
      <c r="CD189" s="258"/>
      <c r="CE189" s="258"/>
      <c r="CF189" s="258"/>
      <c r="CG189" s="258"/>
      <c r="CH189" s="258"/>
      <c r="CI189" s="258"/>
      <c r="CJ189" s="258"/>
      <c r="CK189" s="258"/>
      <c r="CL189" s="258"/>
      <c r="CM189" s="258"/>
      <c r="CN189" s="258"/>
      <c r="CO189" s="258"/>
      <c r="CP189" s="258"/>
      <c r="CQ189" s="258"/>
      <c r="CR189" s="258"/>
      <c r="CS189" s="258"/>
      <c r="CT189" s="258"/>
      <c r="CU189" s="258"/>
      <c r="CV189" s="258"/>
      <c r="CW189" s="258"/>
      <c r="CX189" s="258"/>
      <c r="CY189" s="258"/>
      <c r="CZ189" s="258"/>
      <c r="DA189" s="258"/>
      <c r="DB189" s="258"/>
      <c r="DC189" s="258"/>
      <c r="DD189" s="258"/>
      <c r="DE189" s="258"/>
      <c r="DF189" s="258"/>
      <c r="DG189" s="258"/>
      <c r="DH189" s="258"/>
      <c r="DI189" s="258"/>
      <c r="DJ189" s="258"/>
      <c r="DK189" s="258"/>
      <c r="DL189" s="258"/>
      <c r="DM189" s="258"/>
      <c r="DN189" s="258"/>
      <c r="DO189" s="258"/>
      <c r="DP189" s="258"/>
      <c r="DQ189" s="258"/>
      <c r="DR189" s="258"/>
      <c r="DS189" s="258"/>
      <c r="DT189" s="258"/>
      <c r="DU189" s="258"/>
      <c r="DV189" s="258"/>
      <c r="DW189" s="258"/>
      <c r="DX189" s="258"/>
      <c r="DY189" s="258"/>
      <c r="DZ189" s="258"/>
      <c r="EA189" s="258"/>
      <c r="EB189" s="258"/>
      <c r="EC189" s="258"/>
      <c r="ED189" s="258"/>
      <c r="EE189" s="258"/>
      <c r="EF189" s="258"/>
      <c r="EG189" s="258"/>
      <c r="EH189" s="258"/>
      <c r="EI189" s="258"/>
      <c r="EJ189" s="258"/>
      <c r="EK189" s="258"/>
      <c r="EL189" s="258"/>
      <c r="EM189" s="258"/>
      <c r="EN189" s="258"/>
      <c r="EO189" s="258"/>
      <c r="EP189" s="258"/>
      <c r="EQ189" s="258"/>
      <c r="ER189" s="258"/>
      <c r="ES189" s="258"/>
      <c r="ET189" s="258"/>
      <c r="EU189" s="258"/>
      <c r="EV189" s="258"/>
      <c r="EW189" s="258"/>
      <c r="EX189" s="258"/>
      <c r="EY189" s="258"/>
      <c r="EZ189" s="258"/>
      <c r="FA189" s="258"/>
      <c r="FB189" s="258"/>
      <c r="FC189" s="258"/>
      <c r="FD189" s="258"/>
      <c r="FE189" s="258"/>
      <c r="FF189" s="258"/>
      <c r="FG189" s="258"/>
      <c r="FH189" s="258"/>
      <c r="FI189" s="258"/>
      <c r="FJ189" s="258"/>
      <c r="FK189" s="258"/>
      <c r="FL189" s="258"/>
      <c r="FM189" s="258"/>
      <c r="FN189" s="258"/>
      <c r="FO189" s="258"/>
      <c r="FP189" s="258"/>
      <c r="FQ189" s="258"/>
      <c r="FR189" s="258"/>
      <c r="FS189" s="258"/>
      <c r="FT189" s="258"/>
    </row>
    <row r="190" spans="1:176" s="526" customFormat="1" ht="15.75" customHeight="1">
      <c r="A190" s="553">
        <v>165</v>
      </c>
      <c r="B190" s="8" t="s">
        <v>53</v>
      </c>
      <c r="C190" s="8">
        <v>9434000</v>
      </c>
      <c r="D190" s="595" t="s">
        <v>1133</v>
      </c>
      <c r="E190" s="190" t="s">
        <v>125</v>
      </c>
      <c r="F190" s="190">
        <v>796</v>
      </c>
      <c r="G190" s="593" t="s">
        <v>1132</v>
      </c>
      <c r="H190" s="593">
        <v>28</v>
      </c>
      <c r="I190" s="510">
        <v>75401000000</v>
      </c>
      <c r="J190" s="556" t="s">
        <v>939</v>
      </c>
      <c r="K190" s="594">
        <v>526000</v>
      </c>
      <c r="L190" s="8" t="s">
        <v>1010</v>
      </c>
      <c r="M190" s="8" t="s">
        <v>1024</v>
      </c>
      <c r="N190" s="8" t="s">
        <v>56</v>
      </c>
      <c r="O190" s="8" t="s">
        <v>58</v>
      </c>
      <c r="P190" s="258"/>
      <c r="Q190" s="258"/>
      <c r="R190" s="258"/>
      <c r="S190" s="258"/>
      <c r="T190" s="258"/>
      <c r="U190" s="258"/>
      <c r="V190" s="258"/>
      <c r="W190" s="258"/>
      <c r="X190" s="258"/>
      <c r="Y190" s="258"/>
      <c r="Z190" s="258"/>
      <c r="AA190" s="258"/>
      <c r="AB190" s="258"/>
      <c r="AC190" s="258"/>
      <c r="AD190" s="258"/>
      <c r="AE190" s="258"/>
      <c r="AF190" s="258"/>
      <c r="AG190" s="258"/>
      <c r="AH190" s="258"/>
      <c r="AI190" s="258"/>
      <c r="AJ190" s="258"/>
      <c r="AK190" s="258"/>
      <c r="AL190" s="258"/>
      <c r="AM190" s="258"/>
      <c r="AN190" s="258"/>
      <c r="AO190" s="258"/>
      <c r="AP190" s="258"/>
      <c r="AQ190" s="258"/>
      <c r="AR190" s="258"/>
      <c r="AS190" s="258"/>
      <c r="AT190" s="258"/>
      <c r="AU190" s="258"/>
      <c r="AV190" s="258"/>
      <c r="AW190" s="258"/>
      <c r="AX190" s="258"/>
      <c r="AY190" s="258"/>
      <c r="AZ190" s="258"/>
      <c r="BA190" s="258"/>
      <c r="BB190" s="258"/>
      <c r="BC190" s="258"/>
      <c r="BD190" s="258"/>
      <c r="BE190" s="258"/>
      <c r="BF190" s="258"/>
      <c r="BG190" s="258"/>
      <c r="BH190" s="258"/>
      <c r="BI190" s="258"/>
      <c r="BJ190" s="258"/>
      <c r="BK190" s="258"/>
      <c r="BL190" s="258"/>
      <c r="BM190" s="258"/>
      <c r="BN190" s="258"/>
      <c r="BO190" s="258"/>
      <c r="BP190" s="258"/>
      <c r="BQ190" s="258"/>
      <c r="BR190" s="258"/>
      <c r="BS190" s="258"/>
      <c r="BT190" s="258"/>
      <c r="BU190" s="258"/>
      <c r="BV190" s="258"/>
      <c r="BW190" s="258"/>
      <c r="BX190" s="258"/>
      <c r="BY190" s="258"/>
      <c r="BZ190" s="258"/>
      <c r="CA190" s="258"/>
      <c r="CB190" s="258"/>
      <c r="CC190" s="258"/>
      <c r="CD190" s="258"/>
      <c r="CE190" s="258"/>
      <c r="CF190" s="258"/>
      <c r="CG190" s="258"/>
      <c r="CH190" s="258"/>
      <c r="CI190" s="258"/>
      <c r="CJ190" s="258"/>
      <c r="CK190" s="258"/>
      <c r="CL190" s="258"/>
      <c r="CM190" s="258"/>
      <c r="CN190" s="258"/>
      <c r="CO190" s="258"/>
      <c r="CP190" s="258"/>
      <c r="CQ190" s="258"/>
      <c r="CR190" s="258"/>
      <c r="CS190" s="258"/>
      <c r="CT190" s="258"/>
      <c r="CU190" s="258"/>
      <c r="CV190" s="258"/>
      <c r="CW190" s="258"/>
      <c r="CX190" s="258"/>
      <c r="CY190" s="258"/>
      <c r="CZ190" s="258"/>
      <c r="DA190" s="258"/>
      <c r="DB190" s="258"/>
      <c r="DC190" s="258"/>
      <c r="DD190" s="258"/>
      <c r="DE190" s="258"/>
      <c r="DF190" s="258"/>
      <c r="DG190" s="258"/>
      <c r="DH190" s="258"/>
      <c r="DI190" s="258"/>
      <c r="DJ190" s="258"/>
      <c r="DK190" s="258"/>
      <c r="DL190" s="258"/>
      <c r="DM190" s="258"/>
      <c r="DN190" s="258"/>
      <c r="DO190" s="258"/>
      <c r="DP190" s="258"/>
      <c r="DQ190" s="258"/>
      <c r="DR190" s="258"/>
      <c r="DS190" s="258"/>
      <c r="DT190" s="258"/>
      <c r="DU190" s="258"/>
      <c r="DV190" s="258"/>
      <c r="DW190" s="258"/>
      <c r="DX190" s="258"/>
      <c r="DY190" s="258"/>
      <c r="DZ190" s="258"/>
      <c r="EA190" s="258"/>
      <c r="EB190" s="258"/>
      <c r="EC190" s="258"/>
      <c r="ED190" s="258"/>
      <c r="EE190" s="258"/>
      <c r="EF190" s="258"/>
      <c r="EG190" s="258"/>
      <c r="EH190" s="258"/>
      <c r="EI190" s="258"/>
      <c r="EJ190" s="258"/>
      <c r="EK190" s="258"/>
      <c r="EL190" s="258"/>
      <c r="EM190" s="258"/>
      <c r="EN190" s="258"/>
      <c r="EO190" s="258"/>
      <c r="EP190" s="258"/>
      <c r="EQ190" s="258"/>
      <c r="ER190" s="258"/>
      <c r="ES190" s="258"/>
      <c r="ET190" s="258"/>
      <c r="EU190" s="258"/>
      <c r="EV190" s="258"/>
      <c r="EW190" s="258"/>
      <c r="EX190" s="258"/>
      <c r="EY190" s="258"/>
      <c r="EZ190" s="258"/>
      <c r="FA190" s="258"/>
      <c r="FB190" s="258"/>
      <c r="FC190" s="258"/>
      <c r="FD190" s="258"/>
      <c r="FE190" s="258"/>
      <c r="FF190" s="258"/>
      <c r="FG190" s="258"/>
      <c r="FH190" s="258"/>
      <c r="FI190" s="258"/>
      <c r="FJ190" s="258"/>
      <c r="FK190" s="258"/>
      <c r="FL190" s="258"/>
      <c r="FM190" s="258"/>
      <c r="FN190" s="258"/>
      <c r="FO190" s="258"/>
      <c r="FP190" s="258"/>
      <c r="FQ190" s="258"/>
      <c r="FR190" s="258"/>
      <c r="FS190" s="258"/>
      <c r="FT190" s="258"/>
    </row>
    <row r="191" spans="1:176" s="526" customFormat="1" ht="15.75" customHeight="1">
      <c r="A191" s="553">
        <v>166</v>
      </c>
      <c r="B191" s="8" t="s">
        <v>53</v>
      </c>
      <c r="C191" s="8">
        <v>9434000</v>
      </c>
      <c r="D191" s="592" t="s">
        <v>1129</v>
      </c>
      <c r="E191" s="190" t="s">
        <v>125</v>
      </c>
      <c r="F191" s="190">
        <v>796</v>
      </c>
      <c r="G191" s="593" t="s">
        <v>1132</v>
      </c>
      <c r="H191" s="593">
        <v>20</v>
      </c>
      <c r="I191" s="510">
        <v>75401000000</v>
      </c>
      <c r="J191" s="556" t="s">
        <v>939</v>
      </c>
      <c r="K191" s="594">
        <v>120000</v>
      </c>
      <c r="L191" s="8" t="s">
        <v>1010</v>
      </c>
      <c r="M191" s="8" t="s">
        <v>1024</v>
      </c>
      <c r="N191" s="8" t="s">
        <v>56</v>
      </c>
      <c r="O191" s="8" t="s">
        <v>58</v>
      </c>
      <c r="P191" s="258"/>
      <c r="Q191" s="258"/>
      <c r="R191" s="258"/>
      <c r="S191" s="258"/>
      <c r="T191" s="258"/>
      <c r="U191" s="258"/>
      <c r="V191" s="258"/>
      <c r="W191" s="258"/>
      <c r="X191" s="258"/>
      <c r="Y191" s="258"/>
      <c r="Z191" s="258"/>
      <c r="AA191" s="258"/>
      <c r="AB191" s="258"/>
      <c r="AC191" s="258"/>
      <c r="AD191" s="258"/>
      <c r="AE191" s="258"/>
      <c r="AF191" s="258"/>
      <c r="AG191" s="258"/>
      <c r="AH191" s="258"/>
      <c r="AI191" s="258"/>
      <c r="AJ191" s="258"/>
      <c r="AK191" s="258"/>
      <c r="AL191" s="258"/>
      <c r="AM191" s="258"/>
      <c r="AN191" s="258"/>
      <c r="AO191" s="258"/>
      <c r="AP191" s="258"/>
      <c r="AQ191" s="258"/>
      <c r="AR191" s="258"/>
      <c r="AS191" s="258"/>
      <c r="AT191" s="258"/>
      <c r="AU191" s="258"/>
      <c r="AV191" s="258"/>
      <c r="AW191" s="258"/>
      <c r="AX191" s="258"/>
      <c r="AY191" s="258"/>
      <c r="AZ191" s="258"/>
      <c r="BA191" s="258"/>
      <c r="BB191" s="258"/>
      <c r="BC191" s="258"/>
      <c r="BD191" s="258"/>
      <c r="BE191" s="258"/>
      <c r="BF191" s="258"/>
      <c r="BG191" s="258"/>
      <c r="BH191" s="258"/>
      <c r="BI191" s="258"/>
      <c r="BJ191" s="258"/>
      <c r="BK191" s="258"/>
      <c r="BL191" s="258"/>
      <c r="BM191" s="258"/>
      <c r="BN191" s="258"/>
      <c r="BO191" s="258"/>
      <c r="BP191" s="258"/>
      <c r="BQ191" s="258"/>
      <c r="BR191" s="258"/>
      <c r="BS191" s="258"/>
      <c r="BT191" s="258"/>
      <c r="BU191" s="258"/>
      <c r="BV191" s="258"/>
      <c r="BW191" s="258"/>
      <c r="BX191" s="258"/>
      <c r="BY191" s="258"/>
      <c r="BZ191" s="258"/>
      <c r="CA191" s="258"/>
      <c r="CB191" s="258"/>
      <c r="CC191" s="258"/>
      <c r="CD191" s="258"/>
      <c r="CE191" s="258"/>
      <c r="CF191" s="258"/>
      <c r="CG191" s="258"/>
      <c r="CH191" s="258"/>
      <c r="CI191" s="258"/>
      <c r="CJ191" s="258"/>
      <c r="CK191" s="258"/>
      <c r="CL191" s="258"/>
      <c r="CM191" s="258"/>
      <c r="CN191" s="258"/>
      <c r="CO191" s="258"/>
      <c r="CP191" s="258"/>
      <c r="CQ191" s="258"/>
      <c r="CR191" s="258"/>
      <c r="CS191" s="258"/>
      <c r="CT191" s="258"/>
      <c r="CU191" s="258"/>
      <c r="CV191" s="258"/>
      <c r="CW191" s="258"/>
      <c r="CX191" s="258"/>
      <c r="CY191" s="258"/>
      <c r="CZ191" s="258"/>
      <c r="DA191" s="258"/>
      <c r="DB191" s="258"/>
      <c r="DC191" s="258"/>
      <c r="DD191" s="258"/>
      <c r="DE191" s="258"/>
      <c r="DF191" s="258"/>
      <c r="DG191" s="258"/>
      <c r="DH191" s="258"/>
      <c r="DI191" s="258"/>
      <c r="DJ191" s="258"/>
      <c r="DK191" s="258"/>
      <c r="DL191" s="258"/>
      <c r="DM191" s="258"/>
      <c r="DN191" s="258"/>
      <c r="DO191" s="258"/>
      <c r="DP191" s="258"/>
      <c r="DQ191" s="258"/>
      <c r="DR191" s="258"/>
      <c r="DS191" s="258"/>
      <c r="DT191" s="258"/>
      <c r="DU191" s="258"/>
      <c r="DV191" s="258"/>
      <c r="DW191" s="258"/>
      <c r="DX191" s="258"/>
      <c r="DY191" s="258"/>
      <c r="DZ191" s="258"/>
      <c r="EA191" s="258"/>
      <c r="EB191" s="258"/>
      <c r="EC191" s="258"/>
      <c r="ED191" s="258"/>
      <c r="EE191" s="258"/>
      <c r="EF191" s="258"/>
      <c r="EG191" s="258"/>
      <c r="EH191" s="258"/>
      <c r="EI191" s="258"/>
      <c r="EJ191" s="258"/>
      <c r="EK191" s="258"/>
      <c r="EL191" s="258"/>
      <c r="EM191" s="258"/>
      <c r="EN191" s="258"/>
      <c r="EO191" s="258"/>
      <c r="EP191" s="258"/>
      <c r="EQ191" s="258"/>
      <c r="ER191" s="258"/>
      <c r="ES191" s="258"/>
      <c r="ET191" s="258"/>
      <c r="EU191" s="258"/>
      <c r="EV191" s="258"/>
      <c r="EW191" s="258"/>
      <c r="EX191" s="258"/>
      <c r="EY191" s="258"/>
      <c r="EZ191" s="258"/>
      <c r="FA191" s="258"/>
      <c r="FB191" s="258"/>
      <c r="FC191" s="258"/>
      <c r="FD191" s="258"/>
      <c r="FE191" s="258"/>
      <c r="FF191" s="258"/>
      <c r="FG191" s="258"/>
      <c r="FH191" s="258"/>
      <c r="FI191" s="258"/>
      <c r="FJ191" s="258"/>
      <c r="FK191" s="258"/>
      <c r="FL191" s="258"/>
      <c r="FM191" s="258"/>
      <c r="FN191" s="258"/>
      <c r="FO191" s="258"/>
      <c r="FP191" s="258"/>
      <c r="FQ191" s="258"/>
      <c r="FR191" s="258"/>
      <c r="FS191" s="258"/>
      <c r="FT191" s="258"/>
    </row>
    <row r="192" spans="1:176" s="526" customFormat="1" ht="15.75" customHeight="1">
      <c r="A192" s="553">
        <v>167</v>
      </c>
      <c r="B192" s="8" t="s">
        <v>53</v>
      </c>
      <c r="C192" s="8">
        <v>9434000</v>
      </c>
      <c r="D192" s="592" t="s">
        <v>1130</v>
      </c>
      <c r="E192" s="190" t="s">
        <v>125</v>
      </c>
      <c r="F192" s="190">
        <v>796</v>
      </c>
      <c r="G192" s="593" t="s">
        <v>1132</v>
      </c>
      <c r="H192" s="593">
        <v>3</v>
      </c>
      <c r="I192" s="510">
        <v>75401000000</v>
      </c>
      <c r="J192" s="556" t="s">
        <v>939</v>
      </c>
      <c r="K192" s="594">
        <v>18000</v>
      </c>
      <c r="L192" s="8" t="s">
        <v>1010</v>
      </c>
      <c r="M192" s="8" t="s">
        <v>1024</v>
      </c>
      <c r="N192" s="8" t="s">
        <v>56</v>
      </c>
      <c r="O192" s="8" t="s">
        <v>58</v>
      </c>
      <c r="P192" s="258"/>
      <c r="Q192" s="258"/>
      <c r="R192" s="258"/>
      <c r="S192" s="258"/>
      <c r="T192" s="258"/>
      <c r="U192" s="258"/>
      <c r="V192" s="258"/>
      <c r="W192" s="258"/>
      <c r="X192" s="258"/>
      <c r="Y192" s="258"/>
      <c r="Z192" s="258"/>
      <c r="AA192" s="258"/>
      <c r="AB192" s="258"/>
      <c r="AC192" s="258"/>
      <c r="AD192" s="258"/>
      <c r="AE192" s="258"/>
      <c r="AF192" s="258"/>
      <c r="AG192" s="258"/>
      <c r="AH192" s="258"/>
      <c r="AI192" s="258"/>
      <c r="AJ192" s="258"/>
      <c r="AK192" s="258"/>
      <c r="AL192" s="258"/>
      <c r="AM192" s="258"/>
      <c r="AN192" s="258"/>
      <c r="AO192" s="258"/>
      <c r="AP192" s="258"/>
      <c r="AQ192" s="258"/>
      <c r="AR192" s="258"/>
      <c r="AS192" s="258"/>
      <c r="AT192" s="258"/>
      <c r="AU192" s="258"/>
      <c r="AV192" s="258"/>
      <c r="AW192" s="258"/>
      <c r="AX192" s="258"/>
      <c r="AY192" s="258"/>
      <c r="AZ192" s="258"/>
      <c r="BA192" s="258"/>
      <c r="BB192" s="258"/>
      <c r="BC192" s="258"/>
      <c r="BD192" s="258"/>
      <c r="BE192" s="258"/>
      <c r="BF192" s="258"/>
      <c r="BG192" s="258"/>
      <c r="BH192" s="258"/>
      <c r="BI192" s="258"/>
      <c r="BJ192" s="258"/>
      <c r="BK192" s="258"/>
      <c r="BL192" s="258"/>
      <c r="BM192" s="258"/>
      <c r="BN192" s="258"/>
      <c r="BO192" s="258"/>
      <c r="BP192" s="258"/>
      <c r="BQ192" s="258"/>
      <c r="BR192" s="258"/>
      <c r="BS192" s="258"/>
      <c r="BT192" s="258"/>
      <c r="BU192" s="258"/>
      <c r="BV192" s="258"/>
      <c r="BW192" s="258"/>
      <c r="BX192" s="258"/>
      <c r="BY192" s="258"/>
      <c r="BZ192" s="258"/>
      <c r="CA192" s="258"/>
      <c r="CB192" s="258"/>
      <c r="CC192" s="258"/>
      <c r="CD192" s="258"/>
      <c r="CE192" s="258"/>
      <c r="CF192" s="258"/>
      <c r="CG192" s="258"/>
      <c r="CH192" s="258"/>
      <c r="CI192" s="258"/>
      <c r="CJ192" s="258"/>
      <c r="CK192" s="258"/>
      <c r="CL192" s="258"/>
      <c r="CM192" s="258"/>
      <c r="CN192" s="258"/>
      <c r="CO192" s="258"/>
      <c r="CP192" s="258"/>
      <c r="CQ192" s="258"/>
      <c r="CR192" s="258"/>
      <c r="CS192" s="258"/>
      <c r="CT192" s="258"/>
      <c r="CU192" s="258"/>
      <c r="CV192" s="258"/>
      <c r="CW192" s="258"/>
      <c r="CX192" s="258"/>
      <c r="CY192" s="258"/>
      <c r="CZ192" s="258"/>
      <c r="DA192" s="258"/>
      <c r="DB192" s="258"/>
      <c r="DC192" s="258"/>
      <c r="DD192" s="258"/>
      <c r="DE192" s="258"/>
      <c r="DF192" s="258"/>
      <c r="DG192" s="258"/>
      <c r="DH192" s="258"/>
      <c r="DI192" s="258"/>
      <c r="DJ192" s="258"/>
      <c r="DK192" s="258"/>
      <c r="DL192" s="258"/>
      <c r="DM192" s="258"/>
      <c r="DN192" s="258"/>
      <c r="DO192" s="258"/>
      <c r="DP192" s="258"/>
      <c r="DQ192" s="258"/>
      <c r="DR192" s="258"/>
      <c r="DS192" s="258"/>
      <c r="DT192" s="258"/>
      <c r="DU192" s="258"/>
      <c r="DV192" s="258"/>
      <c r="DW192" s="258"/>
      <c r="DX192" s="258"/>
      <c r="DY192" s="258"/>
      <c r="DZ192" s="258"/>
      <c r="EA192" s="258"/>
      <c r="EB192" s="258"/>
      <c r="EC192" s="258"/>
      <c r="ED192" s="258"/>
      <c r="EE192" s="258"/>
      <c r="EF192" s="258"/>
      <c r="EG192" s="258"/>
      <c r="EH192" s="258"/>
      <c r="EI192" s="258"/>
      <c r="EJ192" s="258"/>
      <c r="EK192" s="258"/>
      <c r="EL192" s="258"/>
      <c r="EM192" s="258"/>
      <c r="EN192" s="258"/>
      <c r="EO192" s="258"/>
      <c r="EP192" s="258"/>
      <c r="EQ192" s="258"/>
      <c r="ER192" s="258"/>
      <c r="ES192" s="258"/>
      <c r="ET192" s="258"/>
      <c r="EU192" s="258"/>
      <c r="EV192" s="258"/>
      <c r="EW192" s="258"/>
      <c r="EX192" s="258"/>
      <c r="EY192" s="258"/>
      <c r="EZ192" s="258"/>
      <c r="FA192" s="258"/>
      <c r="FB192" s="258"/>
      <c r="FC192" s="258"/>
      <c r="FD192" s="258"/>
      <c r="FE192" s="258"/>
      <c r="FF192" s="258"/>
      <c r="FG192" s="258"/>
      <c r="FH192" s="258"/>
      <c r="FI192" s="258"/>
      <c r="FJ192" s="258"/>
      <c r="FK192" s="258"/>
      <c r="FL192" s="258"/>
      <c r="FM192" s="258"/>
      <c r="FN192" s="258"/>
      <c r="FO192" s="258"/>
      <c r="FP192" s="258"/>
      <c r="FQ192" s="258"/>
      <c r="FR192" s="258"/>
      <c r="FS192" s="258"/>
      <c r="FT192" s="258"/>
    </row>
    <row r="193" spans="1:176" s="526" customFormat="1" ht="19.5" customHeight="1">
      <c r="A193" s="553">
        <v>168</v>
      </c>
      <c r="B193" s="8" t="s">
        <v>53</v>
      </c>
      <c r="C193" s="8">
        <v>9434000</v>
      </c>
      <c r="D193" s="595" t="s">
        <v>1134</v>
      </c>
      <c r="E193" s="190" t="s">
        <v>125</v>
      </c>
      <c r="F193" s="190">
        <v>796</v>
      </c>
      <c r="G193" s="591" t="s">
        <v>46</v>
      </c>
      <c r="H193" s="591">
        <v>2</v>
      </c>
      <c r="I193" s="510">
        <v>75401000000</v>
      </c>
      <c r="J193" s="556" t="s">
        <v>939</v>
      </c>
      <c r="K193" s="596">
        <v>84000</v>
      </c>
      <c r="L193" s="8" t="s">
        <v>1010</v>
      </c>
      <c r="M193" s="8" t="s">
        <v>1024</v>
      </c>
      <c r="N193" s="8" t="s">
        <v>56</v>
      </c>
      <c r="O193" s="8" t="s">
        <v>58</v>
      </c>
      <c r="P193" s="258"/>
      <c r="Q193" s="258"/>
      <c r="R193" s="258"/>
      <c r="S193" s="258"/>
      <c r="T193" s="258"/>
      <c r="U193" s="258"/>
      <c r="V193" s="258"/>
      <c r="W193" s="258"/>
      <c r="X193" s="258"/>
      <c r="Y193" s="258"/>
      <c r="Z193" s="258"/>
      <c r="AA193" s="258"/>
      <c r="AB193" s="258"/>
      <c r="AC193" s="258"/>
      <c r="AD193" s="258"/>
      <c r="AE193" s="258"/>
      <c r="AF193" s="258"/>
      <c r="AG193" s="258"/>
      <c r="AH193" s="258"/>
      <c r="AI193" s="258"/>
      <c r="AJ193" s="258"/>
      <c r="AK193" s="258"/>
      <c r="AL193" s="258"/>
      <c r="AM193" s="258"/>
      <c r="AN193" s="258"/>
      <c r="AO193" s="258"/>
      <c r="AP193" s="258"/>
      <c r="AQ193" s="258"/>
      <c r="AR193" s="258"/>
      <c r="AS193" s="258"/>
      <c r="AT193" s="258"/>
      <c r="AU193" s="258"/>
      <c r="AV193" s="258"/>
      <c r="AW193" s="258"/>
      <c r="AX193" s="258"/>
      <c r="AY193" s="258"/>
      <c r="AZ193" s="258"/>
      <c r="BA193" s="258"/>
      <c r="BB193" s="258"/>
      <c r="BC193" s="258"/>
      <c r="BD193" s="258"/>
      <c r="BE193" s="258"/>
      <c r="BF193" s="258"/>
      <c r="BG193" s="258"/>
      <c r="BH193" s="258"/>
      <c r="BI193" s="258"/>
      <c r="BJ193" s="258"/>
      <c r="BK193" s="258"/>
      <c r="BL193" s="258"/>
      <c r="BM193" s="258"/>
      <c r="BN193" s="258"/>
      <c r="BO193" s="258"/>
      <c r="BP193" s="258"/>
      <c r="BQ193" s="258"/>
      <c r="BR193" s="258"/>
      <c r="BS193" s="258"/>
      <c r="BT193" s="258"/>
      <c r="BU193" s="258"/>
      <c r="BV193" s="258"/>
      <c r="BW193" s="258"/>
      <c r="BX193" s="258"/>
      <c r="BY193" s="258"/>
      <c r="BZ193" s="258"/>
      <c r="CA193" s="258"/>
      <c r="CB193" s="258"/>
      <c r="CC193" s="258"/>
      <c r="CD193" s="258"/>
      <c r="CE193" s="258"/>
      <c r="CF193" s="258"/>
      <c r="CG193" s="258"/>
      <c r="CH193" s="258"/>
      <c r="CI193" s="258"/>
      <c r="CJ193" s="258"/>
      <c r="CK193" s="258"/>
      <c r="CL193" s="258"/>
      <c r="CM193" s="258"/>
      <c r="CN193" s="258"/>
      <c r="CO193" s="258"/>
      <c r="CP193" s="258"/>
      <c r="CQ193" s="258"/>
      <c r="CR193" s="258"/>
      <c r="CS193" s="258"/>
      <c r="CT193" s="258"/>
      <c r="CU193" s="258"/>
      <c r="CV193" s="258"/>
      <c r="CW193" s="258"/>
      <c r="CX193" s="258"/>
      <c r="CY193" s="258"/>
      <c r="CZ193" s="258"/>
      <c r="DA193" s="258"/>
      <c r="DB193" s="258"/>
      <c r="DC193" s="258"/>
      <c r="DD193" s="258"/>
      <c r="DE193" s="258"/>
      <c r="DF193" s="258"/>
      <c r="DG193" s="258"/>
      <c r="DH193" s="258"/>
      <c r="DI193" s="258"/>
      <c r="DJ193" s="258"/>
      <c r="DK193" s="258"/>
      <c r="DL193" s="258"/>
      <c r="DM193" s="258"/>
      <c r="DN193" s="258"/>
      <c r="DO193" s="258"/>
      <c r="DP193" s="258"/>
      <c r="DQ193" s="258"/>
      <c r="DR193" s="258"/>
      <c r="DS193" s="258"/>
      <c r="DT193" s="258"/>
      <c r="DU193" s="258"/>
      <c r="DV193" s="258"/>
      <c r="DW193" s="258"/>
      <c r="DX193" s="258"/>
      <c r="DY193" s="258"/>
      <c r="DZ193" s="258"/>
      <c r="EA193" s="258"/>
      <c r="EB193" s="258"/>
      <c r="EC193" s="258"/>
      <c r="ED193" s="258"/>
      <c r="EE193" s="258"/>
      <c r="EF193" s="258"/>
      <c r="EG193" s="258"/>
      <c r="EH193" s="258"/>
      <c r="EI193" s="258"/>
      <c r="EJ193" s="258"/>
      <c r="EK193" s="258"/>
      <c r="EL193" s="258"/>
      <c r="EM193" s="258"/>
      <c r="EN193" s="258"/>
      <c r="EO193" s="258"/>
      <c r="EP193" s="258"/>
      <c r="EQ193" s="258"/>
      <c r="ER193" s="258"/>
      <c r="ES193" s="258"/>
      <c r="ET193" s="258"/>
      <c r="EU193" s="258"/>
      <c r="EV193" s="258"/>
      <c r="EW193" s="258"/>
      <c r="EX193" s="258"/>
      <c r="EY193" s="258"/>
      <c r="EZ193" s="258"/>
      <c r="FA193" s="258"/>
      <c r="FB193" s="258"/>
      <c r="FC193" s="258"/>
      <c r="FD193" s="258"/>
      <c r="FE193" s="258"/>
      <c r="FF193" s="258"/>
      <c r="FG193" s="258"/>
      <c r="FH193" s="258"/>
      <c r="FI193" s="258"/>
      <c r="FJ193" s="258"/>
      <c r="FK193" s="258"/>
      <c r="FL193" s="258"/>
      <c r="FM193" s="258"/>
      <c r="FN193" s="258"/>
      <c r="FO193" s="258"/>
      <c r="FP193" s="258"/>
      <c r="FQ193" s="258"/>
      <c r="FR193" s="258"/>
      <c r="FS193" s="258"/>
      <c r="FT193" s="258"/>
    </row>
    <row r="194" spans="1:176" s="526" customFormat="1" ht="19.5" customHeight="1">
      <c r="A194" s="553">
        <v>169</v>
      </c>
      <c r="B194" s="8" t="s">
        <v>53</v>
      </c>
      <c r="C194" s="8">
        <v>9434000</v>
      </c>
      <c r="D194" s="595" t="s">
        <v>1135</v>
      </c>
      <c r="E194" s="190" t="s">
        <v>125</v>
      </c>
      <c r="F194" s="190">
        <v>796</v>
      </c>
      <c r="G194" s="591" t="s">
        <v>46</v>
      </c>
      <c r="H194" s="591">
        <v>2</v>
      </c>
      <c r="I194" s="510">
        <v>75401000000</v>
      </c>
      <c r="J194" s="556" t="s">
        <v>939</v>
      </c>
      <c r="K194" s="596">
        <v>544000</v>
      </c>
      <c r="L194" s="8" t="s">
        <v>1010</v>
      </c>
      <c r="M194" s="8" t="s">
        <v>1024</v>
      </c>
      <c r="N194" s="8" t="s">
        <v>56</v>
      </c>
      <c r="O194" s="8" t="s">
        <v>58</v>
      </c>
      <c r="P194" s="258"/>
      <c r="Q194" s="258"/>
      <c r="R194" s="258"/>
      <c r="S194" s="258"/>
      <c r="T194" s="258"/>
      <c r="U194" s="258"/>
      <c r="V194" s="258"/>
      <c r="W194" s="258"/>
      <c r="X194" s="258"/>
      <c r="Y194" s="258"/>
      <c r="Z194" s="258"/>
      <c r="AA194" s="258"/>
      <c r="AB194" s="258"/>
      <c r="AC194" s="258"/>
      <c r="AD194" s="258"/>
      <c r="AE194" s="258"/>
      <c r="AF194" s="258"/>
      <c r="AG194" s="258"/>
      <c r="AH194" s="258"/>
      <c r="AI194" s="258"/>
      <c r="AJ194" s="258"/>
      <c r="AK194" s="258"/>
      <c r="AL194" s="258"/>
      <c r="AM194" s="258"/>
      <c r="AN194" s="258"/>
      <c r="AO194" s="258"/>
      <c r="AP194" s="258"/>
      <c r="AQ194" s="258"/>
      <c r="AR194" s="258"/>
      <c r="AS194" s="258"/>
      <c r="AT194" s="258"/>
      <c r="AU194" s="258"/>
      <c r="AV194" s="258"/>
      <c r="AW194" s="258"/>
      <c r="AX194" s="258"/>
      <c r="AY194" s="258"/>
      <c r="AZ194" s="258"/>
      <c r="BA194" s="258"/>
      <c r="BB194" s="258"/>
      <c r="BC194" s="258"/>
      <c r="BD194" s="258"/>
      <c r="BE194" s="258"/>
      <c r="BF194" s="258"/>
      <c r="BG194" s="258"/>
      <c r="BH194" s="258"/>
      <c r="BI194" s="258"/>
      <c r="BJ194" s="258"/>
      <c r="BK194" s="258"/>
      <c r="BL194" s="258"/>
      <c r="BM194" s="258"/>
      <c r="BN194" s="258"/>
      <c r="BO194" s="258"/>
      <c r="BP194" s="258"/>
      <c r="BQ194" s="258"/>
      <c r="BR194" s="258"/>
      <c r="BS194" s="258"/>
      <c r="BT194" s="258"/>
      <c r="BU194" s="258"/>
      <c r="BV194" s="258"/>
      <c r="BW194" s="258"/>
      <c r="BX194" s="258"/>
      <c r="BY194" s="258"/>
      <c r="BZ194" s="258"/>
      <c r="CA194" s="258"/>
      <c r="CB194" s="258"/>
      <c r="CC194" s="258"/>
      <c r="CD194" s="258"/>
      <c r="CE194" s="258"/>
      <c r="CF194" s="258"/>
      <c r="CG194" s="258"/>
      <c r="CH194" s="258"/>
      <c r="CI194" s="258"/>
      <c r="CJ194" s="258"/>
      <c r="CK194" s="258"/>
      <c r="CL194" s="258"/>
      <c r="CM194" s="258"/>
      <c r="CN194" s="258"/>
      <c r="CO194" s="258"/>
      <c r="CP194" s="258"/>
      <c r="CQ194" s="258"/>
      <c r="CR194" s="258"/>
      <c r="CS194" s="258"/>
      <c r="CT194" s="258"/>
      <c r="CU194" s="258"/>
      <c r="CV194" s="258"/>
      <c r="CW194" s="258"/>
      <c r="CX194" s="258"/>
      <c r="CY194" s="258"/>
      <c r="CZ194" s="258"/>
      <c r="DA194" s="258"/>
      <c r="DB194" s="258"/>
      <c r="DC194" s="258"/>
      <c r="DD194" s="258"/>
      <c r="DE194" s="258"/>
      <c r="DF194" s="258"/>
      <c r="DG194" s="258"/>
      <c r="DH194" s="258"/>
      <c r="DI194" s="258"/>
      <c r="DJ194" s="258"/>
      <c r="DK194" s="258"/>
      <c r="DL194" s="258"/>
      <c r="DM194" s="258"/>
      <c r="DN194" s="258"/>
      <c r="DO194" s="258"/>
      <c r="DP194" s="258"/>
      <c r="DQ194" s="258"/>
      <c r="DR194" s="258"/>
      <c r="DS194" s="258"/>
      <c r="DT194" s="258"/>
      <c r="DU194" s="258"/>
      <c r="DV194" s="258"/>
      <c r="DW194" s="258"/>
      <c r="DX194" s="258"/>
      <c r="DY194" s="258"/>
      <c r="DZ194" s="258"/>
      <c r="EA194" s="258"/>
      <c r="EB194" s="258"/>
      <c r="EC194" s="258"/>
      <c r="ED194" s="258"/>
      <c r="EE194" s="258"/>
      <c r="EF194" s="258"/>
      <c r="EG194" s="258"/>
      <c r="EH194" s="258"/>
      <c r="EI194" s="258"/>
      <c r="EJ194" s="258"/>
      <c r="EK194" s="258"/>
      <c r="EL194" s="258"/>
      <c r="EM194" s="258"/>
      <c r="EN194" s="258"/>
      <c r="EO194" s="258"/>
      <c r="EP194" s="258"/>
      <c r="EQ194" s="258"/>
      <c r="ER194" s="258"/>
      <c r="ES194" s="258"/>
      <c r="ET194" s="258"/>
      <c r="EU194" s="258"/>
      <c r="EV194" s="258"/>
      <c r="EW194" s="258"/>
      <c r="EX194" s="258"/>
      <c r="EY194" s="258"/>
      <c r="EZ194" s="258"/>
      <c r="FA194" s="258"/>
      <c r="FB194" s="258"/>
      <c r="FC194" s="258"/>
      <c r="FD194" s="258"/>
      <c r="FE194" s="258"/>
      <c r="FF194" s="258"/>
      <c r="FG194" s="258"/>
      <c r="FH194" s="258"/>
      <c r="FI194" s="258"/>
      <c r="FJ194" s="258"/>
      <c r="FK194" s="258"/>
      <c r="FL194" s="258"/>
      <c r="FM194" s="258"/>
      <c r="FN194" s="258"/>
      <c r="FO194" s="258"/>
      <c r="FP194" s="258"/>
      <c r="FQ194" s="258"/>
      <c r="FR194" s="258"/>
      <c r="FS194" s="258"/>
      <c r="FT194" s="258"/>
    </row>
    <row r="195" spans="1:176" s="526" customFormat="1" ht="19.5" customHeight="1">
      <c r="A195" s="553">
        <v>170</v>
      </c>
      <c r="B195" s="8" t="s">
        <v>53</v>
      </c>
      <c r="C195" s="8">
        <v>9434000</v>
      </c>
      <c r="D195" s="595" t="s">
        <v>1136</v>
      </c>
      <c r="E195" s="190" t="s">
        <v>125</v>
      </c>
      <c r="F195" s="190">
        <v>796</v>
      </c>
      <c r="G195" s="591" t="s">
        <v>46</v>
      </c>
      <c r="H195" s="591">
        <v>1</v>
      </c>
      <c r="I195" s="510">
        <v>75401000000</v>
      </c>
      <c r="J195" s="556" t="s">
        <v>939</v>
      </c>
      <c r="K195" s="596">
        <v>112000</v>
      </c>
      <c r="L195" s="8" t="s">
        <v>1010</v>
      </c>
      <c r="M195" s="8" t="s">
        <v>1024</v>
      </c>
      <c r="N195" s="8" t="s">
        <v>56</v>
      </c>
      <c r="O195" s="8" t="s">
        <v>58</v>
      </c>
      <c r="P195" s="258"/>
      <c r="Q195" s="258"/>
      <c r="R195" s="258"/>
      <c r="S195" s="258"/>
      <c r="T195" s="258"/>
      <c r="U195" s="258"/>
      <c r="V195" s="258"/>
      <c r="W195" s="258"/>
      <c r="X195" s="258"/>
      <c r="Y195" s="258"/>
      <c r="Z195" s="258"/>
      <c r="AA195" s="258"/>
      <c r="AB195" s="258"/>
      <c r="AC195" s="258"/>
      <c r="AD195" s="258"/>
      <c r="AE195" s="258"/>
      <c r="AF195" s="258"/>
      <c r="AG195" s="258"/>
      <c r="AH195" s="258"/>
      <c r="AI195" s="258"/>
      <c r="AJ195" s="258"/>
      <c r="AK195" s="258"/>
      <c r="AL195" s="258"/>
      <c r="AM195" s="258"/>
      <c r="AN195" s="258"/>
      <c r="AO195" s="258"/>
      <c r="AP195" s="258"/>
      <c r="AQ195" s="258"/>
      <c r="AR195" s="258"/>
      <c r="AS195" s="258"/>
      <c r="AT195" s="258"/>
      <c r="AU195" s="258"/>
      <c r="AV195" s="258"/>
      <c r="AW195" s="258"/>
      <c r="AX195" s="258"/>
      <c r="AY195" s="258"/>
      <c r="AZ195" s="258"/>
      <c r="BA195" s="258"/>
      <c r="BB195" s="258"/>
      <c r="BC195" s="258"/>
      <c r="BD195" s="258"/>
      <c r="BE195" s="258"/>
      <c r="BF195" s="258"/>
      <c r="BG195" s="258"/>
      <c r="BH195" s="258"/>
      <c r="BI195" s="258"/>
      <c r="BJ195" s="258"/>
      <c r="BK195" s="258"/>
      <c r="BL195" s="258"/>
      <c r="BM195" s="258"/>
      <c r="BN195" s="258"/>
      <c r="BO195" s="258"/>
      <c r="BP195" s="258"/>
      <c r="BQ195" s="258"/>
      <c r="BR195" s="258"/>
      <c r="BS195" s="258"/>
      <c r="BT195" s="258"/>
      <c r="BU195" s="258"/>
      <c r="BV195" s="258"/>
      <c r="BW195" s="258"/>
      <c r="BX195" s="258"/>
      <c r="BY195" s="258"/>
      <c r="BZ195" s="258"/>
      <c r="CA195" s="258"/>
      <c r="CB195" s="258"/>
      <c r="CC195" s="258"/>
      <c r="CD195" s="258"/>
      <c r="CE195" s="258"/>
      <c r="CF195" s="258"/>
      <c r="CG195" s="258"/>
      <c r="CH195" s="258"/>
      <c r="CI195" s="258"/>
      <c r="CJ195" s="258"/>
      <c r="CK195" s="258"/>
      <c r="CL195" s="258"/>
      <c r="CM195" s="258"/>
      <c r="CN195" s="258"/>
      <c r="CO195" s="258"/>
      <c r="CP195" s="258"/>
      <c r="CQ195" s="258"/>
      <c r="CR195" s="258"/>
      <c r="CS195" s="258"/>
      <c r="CT195" s="258"/>
      <c r="CU195" s="258"/>
      <c r="CV195" s="258"/>
      <c r="CW195" s="258"/>
      <c r="CX195" s="258"/>
      <c r="CY195" s="258"/>
      <c r="CZ195" s="258"/>
      <c r="DA195" s="258"/>
      <c r="DB195" s="258"/>
      <c r="DC195" s="258"/>
      <c r="DD195" s="258"/>
      <c r="DE195" s="258"/>
      <c r="DF195" s="258"/>
      <c r="DG195" s="258"/>
      <c r="DH195" s="258"/>
      <c r="DI195" s="258"/>
      <c r="DJ195" s="258"/>
      <c r="DK195" s="258"/>
      <c r="DL195" s="258"/>
      <c r="DM195" s="258"/>
      <c r="DN195" s="258"/>
      <c r="DO195" s="258"/>
      <c r="DP195" s="258"/>
      <c r="DQ195" s="258"/>
      <c r="DR195" s="258"/>
      <c r="DS195" s="258"/>
      <c r="DT195" s="258"/>
      <c r="DU195" s="258"/>
      <c r="DV195" s="258"/>
      <c r="DW195" s="258"/>
      <c r="DX195" s="258"/>
      <c r="DY195" s="258"/>
      <c r="DZ195" s="258"/>
      <c r="EA195" s="258"/>
      <c r="EB195" s="258"/>
      <c r="EC195" s="258"/>
      <c r="ED195" s="258"/>
      <c r="EE195" s="258"/>
      <c r="EF195" s="258"/>
      <c r="EG195" s="258"/>
      <c r="EH195" s="258"/>
      <c r="EI195" s="258"/>
      <c r="EJ195" s="258"/>
      <c r="EK195" s="258"/>
      <c r="EL195" s="258"/>
      <c r="EM195" s="258"/>
      <c r="EN195" s="258"/>
      <c r="EO195" s="258"/>
      <c r="EP195" s="258"/>
      <c r="EQ195" s="258"/>
      <c r="ER195" s="258"/>
      <c r="ES195" s="258"/>
      <c r="ET195" s="258"/>
      <c r="EU195" s="258"/>
      <c r="EV195" s="258"/>
      <c r="EW195" s="258"/>
      <c r="EX195" s="258"/>
      <c r="EY195" s="258"/>
      <c r="EZ195" s="258"/>
      <c r="FA195" s="258"/>
      <c r="FB195" s="258"/>
      <c r="FC195" s="258"/>
      <c r="FD195" s="258"/>
      <c r="FE195" s="258"/>
      <c r="FF195" s="258"/>
      <c r="FG195" s="258"/>
      <c r="FH195" s="258"/>
      <c r="FI195" s="258"/>
      <c r="FJ195" s="258"/>
      <c r="FK195" s="258"/>
      <c r="FL195" s="258"/>
      <c r="FM195" s="258"/>
      <c r="FN195" s="258"/>
      <c r="FO195" s="258"/>
      <c r="FP195" s="258"/>
      <c r="FQ195" s="258"/>
      <c r="FR195" s="258"/>
      <c r="FS195" s="258"/>
      <c r="FT195" s="258"/>
    </row>
    <row r="196" spans="1:176" s="526" customFormat="1" ht="19.5" customHeight="1">
      <c r="A196" s="553">
        <v>171</v>
      </c>
      <c r="B196" s="8" t="s">
        <v>53</v>
      </c>
      <c r="C196" s="8">
        <v>9434000</v>
      </c>
      <c r="D196" s="595" t="s">
        <v>1137</v>
      </c>
      <c r="E196" s="190" t="s">
        <v>125</v>
      </c>
      <c r="F196" s="190">
        <v>796</v>
      </c>
      <c r="G196" s="591" t="s">
        <v>46</v>
      </c>
      <c r="H196" s="591">
        <v>3</v>
      </c>
      <c r="I196" s="510">
        <v>75401000000</v>
      </c>
      <c r="J196" s="556" t="s">
        <v>939</v>
      </c>
      <c r="K196" s="596">
        <v>26000</v>
      </c>
      <c r="L196" s="8" t="s">
        <v>1010</v>
      </c>
      <c r="M196" s="8" t="s">
        <v>1024</v>
      </c>
      <c r="N196" s="8" t="s">
        <v>56</v>
      </c>
      <c r="O196" s="8" t="s">
        <v>58</v>
      </c>
      <c r="P196" s="258"/>
      <c r="Q196" s="258"/>
      <c r="R196" s="258"/>
      <c r="S196" s="258"/>
      <c r="T196" s="258"/>
      <c r="U196" s="258"/>
      <c r="V196" s="258"/>
      <c r="W196" s="258"/>
      <c r="X196" s="258"/>
      <c r="Y196" s="258"/>
      <c r="Z196" s="258"/>
      <c r="AA196" s="258"/>
      <c r="AB196" s="258"/>
      <c r="AC196" s="258"/>
      <c r="AD196" s="258"/>
      <c r="AE196" s="258"/>
      <c r="AF196" s="258"/>
      <c r="AG196" s="258"/>
      <c r="AH196" s="258"/>
      <c r="AI196" s="258"/>
      <c r="AJ196" s="258"/>
      <c r="AK196" s="258"/>
      <c r="AL196" s="258"/>
      <c r="AM196" s="258"/>
      <c r="AN196" s="258"/>
      <c r="AO196" s="258"/>
      <c r="AP196" s="258"/>
      <c r="AQ196" s="258"/>
      <c r="AR196" s="258"/>
      <c r="AS196" s="258"/>
      <c r="AT196" s="258"/>
      <c r="AU196" s="258"/>
      <c r="AV196" s="258"/>
      <c r="AW196" s="258"/>
      <c r="AX196" s="258"/>
      <c r="AY196" s="258"/>
      <c r="AZ196" s="258"/>
      <c r="BA196" s="258"/>
      <c r="BB196" s="258"/>
      <c r="BC196" s="258"/>
      <c r="BD196" s="258"/>
      <c r="BE196" s="258"/>
      <c r="BF196" s="258"/>
      <c r="BG196" s="258"/>
      <c r="BH196" s="258"/>
      <c r="BI196" s="258"/>
      <c r="BJ196" s="258"/>
      <c r="BK196" s="258"/>
      <c r="BL196" s="258"/>
      <c r="BM196" s="258"/>
      <c r="BN196" s="258"/>
      <c r="BO196" s="258"/>
      <c r="BP196" s="258"/>
      <c r="BQ196" s="258"/>
      <c r="BR196" s="258"/>
      <c r="BS196" s="258"/>
      <c r="BT196" s="258"/>
      <c r="BU196" s="258"/>
      <c r="BV196" s="258"/>
      <c r="BW196" s="258"/>
      <c r="BX196" s="258"/>
      <c r="BY196" s="258"/>
      <c r="BZ196" s="258"/>
      <c r="CA196" s="258"/>
      <c r="CB196" s="258"/>
      <c r="CC196" s="258"/>
      <c r="CD196" s="258"/>
      <c r="CE196" s="258"/>
      <c r="CF196" s="258"/>
      <c r="CG196" s="258"/>
      <c r="CH196" s="258"/>
      <c r="CI196" s="258"/>
      <c r="CJ196" s="258"/>
      <c r="CK196" s="258"/>
      <c r="CL196" s="258"/>
      <c r="CM196" s="258"/>
      <c r="CN196" s="258"/>
      <c r="CO196" s="258"/>
      <c r="CP196" s="258"/>
      <c r="CQ196" s="258"/>
      <c r="CR196" s="258"/>
      <c r="CS196" s="258"/>
      <c r="CT196" s="258"/>
      <c r="CU196" s="258"/>
      <c r="CV196" s="258"/>
      <c r="CW196" s="258"/>
      <c r="CX196" s="258"/>
      <c r="CY196" s="258"/>
      <c r="CZ196" s="258"/>
      <c r="DA196" s="258"/>
      <c r="DB196" s="258"/>
      <c r="DC196" s="258"/>
      <c r="DD196" s="258"/>
      <c r="DE196" s="258"/>
      <c r="DF196" s="258"/>
      <c r="DG196" s="258"/>
      <c r="DH196" s="258"/>
      <c r="DI196" s="258"/>
      <c r="DJ196" s="258"/>
      <c r="DK196" s="258"/>
      <c r="DL196" s="258"/>
      <c r="DM196" s="258"/>
      <c r="DN196" s="258"/>
      <c r="DO196" s="258"/>
      <c r="DP196" s="258"/>
      <c r="DQ196" s="258"/>
      <c r="DR196" s="258"/>
      <c r="DS196" s="258"/>
      <c r="DT196" s="258"/>
      <c r="DU196" s="258"/>
      <c r="DV196" s="258"/>
      <c r="DW196" s="258"/>
      <c r="DX196" s="258"/>
      <c r="DY196" s="258"/>
      <c r="DZ196" s="258"/>
      <c r="EA196" s="258"/>
      <c r="EB196" s="258"/>
      <c r="EC196" s="258"/>
      <c r="ED196" s="258"/>
      <c r="EE196" s="258"/>
      <c r="EF196" s="258"/>
      <c r="EG196" s="258"/>
      <c r="EH196" s="258"/>
      <c r="EI196" s="258"/>
      <c r="EJ196" s="258"/>
      <c r="EK196" s="258"/>
      <c r="EL196" s="258"/>
      <c r="EM196" s="258"/>
      <c r="EN196" s="258"/>
      <c r="EO196" s="258"/>
      <c r="EP196" s="258"/>
      <c r="EQ196" s="258"/>
      <c r="ER196" s="258"/>
      <c r="ES196" s="258"/>
      <c r="ET196" s="258"/>
      <c r="EU196" s="258"/>
      <c r="EV196" s="258"/>
      <c r="EW196" s="258"/>
      <c r="EX196" s="258"/>
      <c r="EY196" s="258"/>
      <c r="EZ196" s="258"/>
      <c r="FA196" s="258"/>
      <c r="FB196" s="258"/>
      <c r="FC196" s="258"/>
      <c r="FD196" s="258"/>
      <c r="FE196" s="258"/>
      <c r="FF196" s="258"/>
      <c r="FG196" s="258"/>
      <c r="FH196" s="258"/>
      <c r="FI196" s="258"/>
      <c r="FJ196" s="258"/>
      <c r="FK196" s="258"/>
      <c r="FL196" s="258"/>
      <c r="FM196" s="258"/>
      <c r="FN196" s="258"/>
      <c r="FO196" s="258"/>
      <c r="FP196" s="258"/>
      <c r="FQ196" s="258"/>
      <c r="FR196" s="258"/>
      <c r="FS196" s="258"/>
      <c r="FT196" s="258"/>
    </row>
    <row r="197" spans="1:176" s="526" customFormat="1" ht="19.5" customHeight="1">
      <c r="A197" s="553">
        <v>172</v>
      </c>
      <c r="B197" s="8" t="s">
        <v>53</v>
      </c>
      <c r="C197" s="8">
        <v>9434000</v>
      </c>
      <c r="D197" s="595" t="s">
        <v>1138</v>
      </c>
      <c r="E197" s="190" t="s">
        <v>125</v>
      </c>
      <c r="F197" s="190">
        <v>796</v>
      </c>
      <c r="G197" s="591" t="s">
        <v>46</v>
      </c>
      <c r="H197" s="591">
        <v>9</v>
      </c>
      <c r="I197" s="510">
        <v>75401000000</v>
      </c>
      <c r="J197" s="556" t="s">
        <v>939</v>
      </c>
      <c r="K197" s="596">
        <v>206000</v>
      </c>
      <c r="L197" s="8" t="s">
        <v>1010</v>
      </c>
      <c r="M197" s="8" t="s">
        <v>1024</v>
      </c>
      <c r="N197" s="8" t="s">
        <v>56</v>
      </c>
      <c r="O197" s="8" t="s">
        <v>58</v>
      </c>
      <c r="P197" s="258"/>
      <c r="Q197" s="258"/>
      <c r="R197" s="258"/>
      <c r="S197" s="258"/>
      <c r="T197" s="258"/>
      <c r="U197" s="258"/>
      <c r="V197" s="258"/>
      <c r="W197" s="258"/>
      <c r="X197" s="258"/>
      <c r="Y197" s="258"/>
      <c r="Z197" s="258"/>
      <c r="AA197" s="258"/>
      <c r="AB197" s="258"/>
      <c r="AC197" s="258"/>
      <c r="AD197" s="258"/>
      <c r="AE197" s="258"/>
      <c r="AF197" s="258"/>
      <c r="AG197" s="258"/>
      <c r="AH197" s="258"/>
      <c r="AI197" s="258"/>
      <c r="AJ197" s="258"/>
      <c r="AK197" s="258"/>
      <c r="AL197" s="258"/>
      <c r="AM197" s="258"/>
      <c r="AN197" s="258"/>
      <c r="AO197" s="258"/>
      <c r="AP197" s="258"/>
      <c r="AQ197" s="258"/>
      <c r="AR197" s="258"/>
      <c r="AS197" s="258"/>
      <c r="AT197" s="258"/>
      <c r="AU197" s="258"/>
      <c r="AV197" s="258"/>
      <c r="AW197" s="258"/>
      <c r="AX197" s="258"/>
      <c r="AY197" s="258"/>
      <c r="AZ197" s="258"/>
      <c r="BA197" s="258"/>
      <c r="BB197" s="258"/>
      <c r="BC197" s="258"/>
      <c r="BD197" s="258"/>
      <c r="BE197" s="258"/>
      <c r="BF197" s="258"/>
      <c r="BG197" s="258"/>
      <c r="BH197" s="258"/>
      <c r="BI197" s="258"/>
      <c r="BJ197" s="258"/>
      <c r="BK197" s="258"/>
      <c r="BL197" s="258"/>
      <c r="BM197" s="258"/>
      <c r="BN197" s="258"/>
      <c r="BO197" s="258"/>
      <c r="BP197" s="258"/>
      <c r="BQ197" s="258"/>
      <c r="BR197" s="258"/>
      <c r="BS197" s="258"/>
      <c r="BT197" s="258"/>
      <c r="BU197" s="258"/>
      <c r="BV197" s="258"/>
      <c r="BW197" s="258"/>
      <c r="BX197" s="258"/>
      <c r="BY197" s="258"/>
      <c r="BZ197" s="258"/>
      <c r="CA197" s="258"/>
      <c r="CB197" s="258"/>
      <c r="CC197" s="258"/>
      <c r="CD197" s="258"/>
      <c r="CE197" s="258"/>
      <c r="CF197" s="258"/>
      <c r="CG197" s="258"/>
      <c r="CH197" s="258"/>
      <c r="CI197" s="258"/>
      <c r="CJ197" s="258"/>
      <c r="CK197" s="258"/>
      <c r="CL197" s="258"/>
      <c r="CM197" s="258"/>
      <c r="CN197" s="258"/>
      <c r="CO197" s="258"/>
      <c r="CP197" s="258"/>
      <c r="CQ197" s="258"/>
      <c r="CR197" s="258"/>
      <c r="CS197" s="258"/>
      <c r="CT197" s="258"/>
      <c r="CU197" s="258"/>
      <c r="CV197" s="258"/>
      <c r="CW197" s="258"/>
      <c r="CX197" s="258"/>
      <c r="CY197" s="258"/>
      <c r="CZ197" s="258"/>
      <c r="DA197" s="258"/>
      <c r="DB197" s="258"/>
      <c r="DC197" s="258"/>
      <c r="DD197" s="258"/>
      <c r="DE197" s="258"/>
      <c r="DF197" s="258"/>
      <c r="DG197" s="258"/>
      <c r="DH197" s="258"/>
      <c r="DI197" s="258"/>
      <c r="DJ197" s="258"/>
      <c r="DK197" s="258"/>
      <c r="DL197" s="258"/>
      <c r="DM197" s="258"/>
      <c r="DN197" s="258"/>
      <c r="DO197" s="258"/>
      <c r="DP197" s="258"/>
      <c r="DQ197" s="258"/>
      <c r="DR197" s="258"/>
      <c r="DS197" s="258"/>
      <c r="DT197" s="258"/>
      <c r="DU197" s="258"/>
      <c r="DV197" s="258"/>
      <c r="DW197" s="258"/>
      <c r="DX197" s="258"/>
      <c r="DY197" s="258"/>
      <c r="DZ197" s="258"/>
      <c r="EA197" s="258"/>
      <c r="EB197" s="258"/>
      <c r="EC197" s="258"/>
      <c r="ED197" s="258"/>
      <c r="EE197" s="258"/>
      <c r="EF197" s="258"/>
      <c r="EG197" s="258"/>
      <c r="EH197" s="258"/>
      <c r="EI197" s="258"/>
      <c r="EJ197" s="258"/>
      <c r="EK197" s="258"/>
      <c r="EL197" s="258"/>
      <c r="EM197" s="258"/>
      <c r="EN197" s="258"/>
      <c r="EO197" s="258"/>
      <c r="EP197" s="258"/>
      <c r="EQ197" s="258"/>
      <c r="ER197" s="258"/>
      <c r="ES197" s="258"/>
      <c r="ET197" s="258"/>
      <c r="EU197" s="258"/>
      <c r="EV197" s="258"/>
      <c r="EW197" s="258"/>
      <c r="EX197" s="258"/>
      <c r="EY197" s="258"/>
      <c r="EZ197" s="258"/>
      <c r="FA197" s="258"/>
      <c r="FB197" s="258"/>
      <c r="FC197" s="258"/>
      <c r="FD197" s="258"/>
      <c r="FE197" s="258"/>
      <c r="FF197" s="258"/>
      <c r="FG197" s="258"/>
      <c r="FH197" s="258"/>
      <c r="FI197" s="258"/>
      <c r="FJ197" s="258"/>
      <c r="FK197" s="258"/>
      <c r="FL197" s="258"/>
      <c r="FM197" s="258"/>
      <c r="FN197" s="258"/>
      <c r="FO197" s="258"/>
      <c r="FP197" s="258"/>
      <c r="FQ197" s="258"/>
      <c r="FR197" s="258"/>
      <c r="FS197" s="258"/>
      <c r="FT197" s="258"/>
    </row>
    <row r="198" spans="1:176" s="526" customFormat="1" ht="19.5" customHeight="1">
      <c r="A198" s="553">
        <v>173</v>
      </c>
      <c r="B198" s="8" t="s">
        <v>53</v>
      </c>
      <c r="C198" s="8">
        <v>9434000</v>
      </c>
      <c r="D198" s="595" t="s">
        <v>1139</v>
      </c>
      <c r="E198" s="190" t="s">
        <v>125</v>
      </c>
      <c r="F198" s="190">
        <v>796</v>
      </c>
      <c r="G198" s="591" t="s">
        <v>46</v>
      </c>
      <c r="H198" s="591">
        <v>4</v>
      </c>
      <c r="I198" s="510">
        <v>75401000000</v>
      </c>
      <c r="J198" s="556" t="s">
        <v>939</v>
      </c>
      <c r="K198" s="596">
        <v>24000</v>
      </c>
      <c r="L198" s="8" t="s">
        <v>1010</v>
      </c>
      <c r="M198" s="8" t="s">
        <v>1024</v>
      </c>
      <c r="N198" s="8" t="s">
        <v>56</v>
      </c>
      <c r="O198" s="8" t="s">
        <v>58</v>
      </c>
      <c r="P198" s="258"/>
      <c r="Q198" s="258"/>
      <c r="R198" s="258"/>
      <c r="S198" s="258"/>
      <c r="T198" s="258"/>
      <c r="U198" s="258"/>
      <c r="V198" s="258"/>
      <c r="W198" s="258"/>
      <c r="X198" s="258"/>
      <c r="Y198" s="258"/>
      <c r="Z198" s="258"/>
      <c r="AA198" s="258"/>
      <c r="AB198" s="258"/>
      <c r="AC198" s="258"/>
      <c r="AD198" s="258"/>
      <c r="AE198" s="258"/>
      <c r="AF198" s="258"/>
      <c r="AG198" s="258"/>
      <c r="AH198" s="258"/>
      <c r="AI198" s="258"/>
      <c r="AJ198" s="258"/>
      <c r="AK198" s="258"/>
      <c r="AL198" s="258"/>
      <c r="AM198" s="258"/>
      <c r="AN198" s="258"/>
      <c r="AO198" s="258"/>
      <c r="AP198" s="258"/>
      <c r="AQ198" s="258"/>
      <c r="AR198" s="258"/>
      <c r="AS198" s="258"/>
      <c r="AT198" s="258"/>
      <c r="AU198" s="258"/>
      <c r="AV198" s="258"/>
      <c r="AW198" s="258"/>
      <c r="AX198" s="258"/>
      <c r="AY198" s="258"/>
      <c r="AZ198" s="258"/>
      <c r="BA198" s="258"/>
      <c r="BB198" s="258"/>
      <c r="BC198" s="258"/>
      <c r="BD198" s="258"/>
      <c r="BE198" s="258"/>
      <c r="BF198" s="258"/>
      <c r="BG198" s="258"/>
      <c r="BH198" s="258"/>
      <c r="BI198" s="258"/>
      <c r="BJ198" s="258"/>
      <c r="BK198" s="258"/>
      <c r="BL198" s="258"/>
      <c r="BM198" s="258"/>
      <c r="BN198" s="258"/>
      <c r="BO198" s="258"/>
      <c r="BP198" s="258"/>
      <c r="BQ198" s="258"/>
      <c r="BR198" s="258"/>
      <c r="BS198" s="258"/>
      <c r="BT198" s="258"/>
      <c r="BU198" s="258"/>
      <c r="BV198" s="258"/>
      <c r="BW198" s="258"/>
      <c r="BX198" s="258"/>
      <c r="BY198" s="258"/>
      <c r="BZ198" s="258"/>
      <c r="CA198" s="258"/>
      <c r="CB198" s="258"/>
      <c r="CC198" s="258"/>
      <c r="CD198" s="258"/>
      <c r="CE198" s="258"/>
      <c r="CF198" s="258"/>
      <c r="CG198" s="258"/>
      <c r="CH198" s="258"/>
      <c r="CI198" s="258"/>
      <c r="CJ198" s="258"/>
      <c r="CK198" s="258"/>
      <c r="CL198" s="258"/>
      <c r="CM198" s="258"/>
      <c r="CN198" s="258"/>
      <c r="CO198" s="258"/>
      <c r="CP198" s="258"/>
      <c r="CQ198" s="258"/>
      <c r="CR198" s="258"/>
      <c r="CS198" s="258"/>
      <c r="CT198" s="258"/>
      <c r="CU198" s="258"/>
      <c r="CV198" s="258"/>
      <c r="CW198" s="258"/>
      <c r="CX198" s="258"/>
      <c r="CY198" s="258"/>
      <c r="CZ198" s="258"/>
      <c r="DA198" s="258"/>
      <c r="DB198" s="258"/>
      <c r="DC198" s="258"/>
      <c r="DD198" s="258"/>
      <c r="DE198" s="258"/>
      <c r="DF198" s="258"/>
      <c r="DG198" s="258"/>
      <c r="DH198" s="258"/>
      <c r="DI198" s="258"/>
      <c r="DJ198" s="258"/>
      <c r="DK198" s="258"/>
      <c r="DL198" s="258"/>
      <c r="DM198" s="258"/>
      <c r="DN198" s="258"/>
      <c r="DO198" s="258"/>
      <c r="DP198" s="258"/>
      <c r="DQ198" s="258"/>
      <c r="DR198" s="258"/>
      <c r="DS198" s="258"/>
      <c r="DT198" s="258"/>
      <c r="DU198" s="258"/>
      <c r="DV198" s="258"/>
      <c r="DW198" s="258"/>
      <c r="DX198" s="258"/>
      <c r="DY198" s="258"/>
      <c r="DZ198" s="258"/>
      <c r="EA198" s="258"/>
      <c r="EB198" s="258"/>
      <c r="EC198" s="258"/>
      <c r="ED198" s="258"/>
      <c r="EE198" s="258"/>
      <c r="EF198" s="258"/>
      <c r="EG198" s="258"/>
      <c r="EH198" s="258"/>
      <c r="EI198" s="258"/>
      <c r="EJ198" s="258"/>
      <c r="EK198" s="258"/>
      <c r="EL198" s="258"/>
      <c r="EM198" s="258"/>
      <c r="EN198" s="258"/>
      <c r="EO198" s="258"/>
      <c r="EP198" s="258"/>
      <c r="EQ198" s="258"/>
      <c r="ER198" s="258"/>
      <c r="ES198" s="258"/>
      <c r="ET198" s="258"/>
      <c r="EU198" s="258"/>
      <c r="EV198" s="258"/>
      <c r="EW198" s="258"/>
      <c r="EX198" s="258"/>
      <c r="EY198" s="258"/>
      <c r="EZ198" s="258"/>
      <c r="FA198" s="258"/>
      <c r="FB198" s="258"/>
      <c r="FC198" s="258"/>
      <c r="FD198" s="258"/>
      <c r="FE198" s="258"/>
      <c r="FF198" s="258"/>
      <c r="FG198" s="258"/>
      <c r="FH198" s="258"/>
      <c r="FI198" s="258"/>
      <c r="FJ198" s="258"/>
      <c r="FK198" s="258"/>
      <c r="FL198" s="258"/>
      <c r="FM198" s="258"/>
      <c r="FN198" s="258"/>
      <c r="FO198" s="258"/>
      <c r="FP198" s="258"/>
      <c r="FQ198" s="258"/>
      <c r="FR198" s="258"/>
      <c r="FS198" s="258"/>
      <c r="FT198" s="258"/>
    </row>
    <row r="199" spans="1:176" s="526" customFormat="1" ht="19.5" customHeight="1">
      <c r="A199" s="553">
        <v>174</v>
      </c>
      <c r="B199" s="8" t="s">
        <v>53</v>
      </c>
      <c r="C199" s="8">
        <v>9434000</v>
      </c>
      <c r="D199" s="592" t="s">
        <v>1140</v>
      </c>
      <c r="E199" s="190" t="s">
        <v>125</v>
      </c>
      <c r="F199" s="593" t="s">
        <v>1141</v>
      </c>
      <c r="G199" s="593" t="s">
        <v>272</v>
      </c>
      <c r="H199" s="593">
        <v>7.97</v>
      </c>
      <c r="I199" s="510">
        <v>75401000000</v>
      </c>
      <c r="J199" s="556" t="s">
        <v>939</v>
      </c>
      <c r="K199" s="594">
        <v>861000</v>
      </c>
      <c r="L199" s="8" t="s">
        <v>1010</v>
      </c>
      <c r="M199" s="8" t="s">
        <v>1024</v>
      </c>
      <c r="N199" s="8" t="s">
        <v>56</v>
      </c>
      <c r="O199" s="8" t="s">
        <v>58</v>
      </c>
      <c r="P199" s="258"/>
      <c r="Q199" s="258"/>
      <c r="R199" s="258"/>
      <c r="S199" s="258"/>
      <c r="T199" s="258"/>
      <c r="U199" s="258"/>
      <c r="V199" s="258"/>
      <c r="W199" s="258"/>
      <c r="X199" s="258"/>
      <c r="Y199" s="258"/>
      <c r="Z199" s="258"/>
      <c r="AA199" s="258"/>
      <c r="AB199" s="258"/>
      <c r="AC199" s="258"/>
      <c r="AD199" s="258"/>
      <c r="AE199" s="258"/>
      <c r="AF199" s="258"/>
      <c r="AG199" s="258"/>
      <c r="AH199" s="258"/>
      <c r="AI199" s="258"/>
      <c r="AJ199" s="258"/>
      <c r="AK199" s="258"/>
      <c r="AL199" s="258"/>
      <c r="AM199" s="258"/>
      <c r="AN199" s="258"/>
      <c r="AO199" s="258"/>
      <c r="AP199" s="258"/>
      <c r="AQ199" s="258"/>
      <c r="AR199" s="258"/>
      <c r="AS199" s="258"/>
      <c r="AT199" s="258"/>
      <c r="AU199" s="258"/>
      <c r="AV199" s="258"/>
      <c r="AW199" s="258"/>
      <c r="AX199" s="258"/>
      <c r="AY199" s="258"/>
      <c r="AZ199" s="258"/>
      <c r="BA199" s="258"/>
      <c r="BB199" s="258"/>
      <c r="BC199" s="258"/>
      <c r="BD199" s="258"/>
      <c r="BE199" s="258"/>
      <c r="BF199" s="258"/>
      <c r="BG199" s="258"/>
      <c r="BH199" s="258"/>
      <c r="BI199" s="258"/>
      <c r="BJ199" s="258"/>
      <c r="BK199" s="258"/>
      <c r="BL199" s="258"/>
      <c r="BM199" s="258"/>
      <c r="BN199" s="258"/>
      <c r="BO199" s="258"/>
      <c r="BP199" s="258"/>
      <c r="BQ199" s="258"/>
      <c r="BR199" s="258"/>
      <c r="BS199" s="258"/>
      <c r="BT199" s="258"/>
      <c r="BU199" s="258"/>
      <c r="BV199" s="258"/>
      <c r="BW199" s="258"/>
      <c r="BX199" s="258"/>
      <c r="BY199" s="258"/>
      <c r="BZ199" s="258"/>
      <c r="CA199" s="258"/>
      <c r="CB199" s="258"/>
      <c r="CC199" s="258"/>
      <c r="CD199" s="258"/>
      <c r="CE199" s="258"/>
      <c r="CF199" s="258"/>
      <c r="CG199" s="258"/>
      <c r="CH199" s="258"/>
      <c r="CI199" s="258"/>
      <c r="CJ199" s="258"/>
      <c r="CK199" s="258"/>
      <c r="CL199" s="258"/>
      <c r="CM199" s="258"/>
      <c r="CN199" s="258"/>
      <c r="CO199" s="258"/>
      <c r="CP199" s="258"/>
      <c r="CQ199" s="258"/>
      <c r="CR199" s="258"/>
      <c r="CS199" s="258"/>
      <c r="CT199" s="258"/>
      <c r="CU199" s="258"/>
      <c r="CV199" s="258"/>
      <c r="CW199" s="258"/>
      <c r="CX199" s="258"/>
      <c r="CY199" s="258"/>
      <c r="CZ199" s="258"/>
      <c r="DA199" s="258"/>
      <c r="DB199" s="258"/>
      <c r="DC199" s="258"/>
      <c r="DD199" s="258"/>
      <c r="DE199" s="258"/>
      <c r="DF199" s="258"/>
      <c r="DG199" s="258"/>
      <c r="DH199" s="258"/>
      <c r="DI199" s="258"/>
      <c r="DJ199" s="258"/>
      <c r="DK199" s="258"/>
      <c r="DL199" s="258"/>
      <c r="DM199" s="258"/>
      <c r="DN199" s="258"/>
      <c r="DO199" s="258"/>
      <c r="DP199" s="258"/>
      <c r="DQ199" s="258"/>
      <c r="DR199" s="258"/>
      <c r="DS199" s="258"/>
      <c r="DT199" s="258"/>
      <c r="DU199" s="258"/>
      <c r="DV199" s="258"/>
      <c r="DW199" s="258"/>
      <c r="DX199" s="258"/>
      <c r="DY199" s="258"/>
      <c r="DZ199" s="258"/>
      <c r="EA199" s="258"/>
      <c r="EB199" s="258"/>
      <c r="EC199" s="258"/>
      <c r="ED199" s="258"/>
      <c r="EE199" s="258"/>
      <c r="EF199" s="258"/>
      <c r="EG199" s="258"/>
      <c r="EH199" s="258"/>
      <c r="EI199" s="258"/>
      <c r="EJ199" s="258"/>
      <c r="EK199" s="258"/>
      <c r="EL199" s="258"/>
      <c r="EM199" s="258"/>
      <c r="EN199" s="258"/>
      <c r="EO199" s="258"/>
      <c r="EP199" s="258"/>
      <c r="EQ199" s="258"/>
      <c r="ER199" s="258"/>
      <c r="ES199" s="258"/>
      <c r="ET199" s="258"/>
      <c r="EU199" s="258"/>
      <c r="EV199" s="258"/>
      <c r="EW199" s="258"/>
      <c r="EX199" s="258"/>
      <c r="EY199" s="258"/>
      <c r="EZ199" s="258"/>
      <c r="FA199" s="258"/>
      <c r="FB199" s="258"/>
      <c r="FC199" s="258"/>
      <c r="FD199" s="258"/>
      <c r="FE199" s="258"/>
      <c r="FF199" s="258"/>
      <c r="FG199" s="258"/>
      <c r="FH199" s="258"/>
      <c r="FI199" s="258"/>
      <c r="FJ199" s="258"/>
      <c r="FK199" s="258"/>
      <c r="FL199" s="258"/>
      <c r="FM199" s="258"/>
      <c r="FN199" s="258"/>
      <c r="FO199" s="258"/>
      <c r="FP199" s="258"/>
      <c r="FQ199" s="258"/>
      <c r="FR199" s="258"/>
      <c r="FS199" s="258"/>
      <c r="FT199" s="258"/>
    </row>
    <row r="200" spans="1:176" s="526" customFormat="1" ht="19.5" customHeight="1">
      <c r="A200" s="553">
        <v>175</v>
      </c>
      <c r="B200" s="8" t="s">
        <v>53</v>
      </c>
      <c r="C200" s="8">
        <v>9434000</v>
      </c>
      <c r="D200" s="592" t="s">
        <v>1142</v>
      </c>
      <c r="E200" s="190" t="s">
        <v>125</v>
      </c>
      <c r="F200" s="593" t="s">
        <v>1141</v>
      </c>
      <c r="G200" s="593" t="s">
        <v>272</v>
      </c>
      <c r="H200" s="593">
        <v>5.97</v>
      </c>
      <c r="I200" s="510">
        <v>75401000000</v>
      </c>
      <c r="J200" s="556" t="s">
        <v>939</v>
      </c>
      <c r="K200" s="594">
        <v>2273000</v>
      </c>
      <c r="L200" s="8" t="s">
        <v>1010</v>
      </c>
      <c r="M200" s="8" t="s">
        <v>1024</v>
      </c>
      <c r="N200" s="8" t="s">
        <v>56</v>
      </c>
      <c r="O200" s="8" t="s">
        <v>58</v>
      </c>
      <c r="P200" s="258"/>
      <c r="Q200" s="258"/>
      <c r="R200" s="258"/>
      <c r="S200" s="258"/>
      <c r="T200" s="258"/>
      <c r="U200" s="258"/>
      <c r="V200" s="258"/>
      <c r="W200" s="258"/>
      <c r="X200" s="258"/>
      <c r="Y200" s="258"/>
      <c r="Z200" s="258"/>
      <c r="AA200" s="258"/>
      <c r="AB200" s="258"/>
      <c r="AC200" s="258"/>
      <c r="AD200" s="258"/>
      <c r="AE200" s="258"/>
      <c r="AF200" s="258"/>
      <c r="AG200" s="258"/>
      <c r="AH200" s="258"/>
      <c r="AI200" s="258"/>
      <c r="AJ200" s="258"/>
      <c r="AK200" s="258"/>
      <c r="AL200" s="258"/>
      <c r="AM200" s="258"/>
      <c r="AN200" s="258"/>
      <c r="AO200" s="258"/>
      <c r="AP200" s="258"/>
      <c r="AQ200" s="258"/>
      <c r="AR200" s="258"/>
      <c r="AS200" s="258"/>
      <c r="AT200" s="258"/>
      <c r="AU200" s="258"/>
      <c r="AV200" s="258"/>
      <c r="AW200" s="258"/>
      <c r="AX200" s="258"/>
      <c r="AY200" s="258"/>
      <c r="AZ200" s="258"/>
      <c r="BA200" s="258"/>
      <c r="BB200" s="258"/>
      <c r="BC200" s="258"/>
      <c r="BD200" s="258"/>
      <c r="BE200" s="258"/>
      <c r="BF200" s="258"/>
      <c r="BG200" s="258"/>
      <c r="BH200" s="258"/>
      <c r="BI200" s="258"/>
      <c r="BJ200" s="258"/>
      <c r="BK200" s="258"/>
      <c r="BL200" s="258"/>
      <c r="BM200" s="258"/>
      <c r="BN200" s="258"/>
      <c r="BO200" s="258"/>
      <c r="BP200" s="258"/>
      <c r="BQ200" s="258"/>
      <c r="BR200" s="258"/>
      <c r="BS200" s="258"/>
      <c r="BT200" s="258"/>
      <c r="BU200" s="258"/>
      <c r="BV200" s="258"/>
      <c r="BW200" s="258"/>
      <c r="BX200" s="258"/>
      <c r="BY200" s="258"/>
      <c r="BZ200" s="258"/>
      <c r="CA200" s="258"/>
      <c r="CB200" s="258"/>
      <c r="CC200" s="258"/>
      <c r="CD200" s="258"/>
      <c r="CE200" s="258"/>
      <c r="CF200" s="258"/>
      <c r="CG200" s="258"/>
      <c r="CH200" s="258"/>
      <c r="CI200" s="258"/>
      <c r="CJ200" s="258"/>
      <c r="CK200" s="258"/>
      <c r="CL200" s="258"/>
      <c r="CM200" s="258"/>
      <c r="CN200" s="258"/>
      <c r="CO200" s="258"/>
      <c r="CP200" s="258"/>
      <c r="CQ200" s="258"/>
      <c r="CR200" s="258"/>
      <c r="CS200" s="258"/>
      <c r="CT200" s="258"/>
      <c r="CU200" s="258"/>
      <c r="CV200" s="258"/>
      <c r="CW200" s="258"/>
      <c r="CX200" s="258"/>
      <c r="CY200" s="258"/>
      <c r="CZ200" s="258"/>
      <c r="DA200" s="258"/>
      <c r="DB200" s="258"/>
      <c r="DC200" s="258"/>
      <c r="DD200" s="258"/>
      <c r="DE200" s="258"/>
      <c r="DF200" s="258"/>
      <c r="DG200" s="258"/>
      <c r="DH200" s="258"/>
      <c r="DI200" s="258"/>
      <c r="DJ200" s="258"/>
      <c r="DK200" s="258"/>
      <c r="DL200" s="258"/>
      <c r="DM200" s="258"/>
      <c r="DN200" s="258"/>
      <c r="DO200" s="258"/>
      <c r="DP200" s="258"/>
      <c r="DQ200" s="258"/>
      <c r="DR200" s="258"/>
      <c r="DS200" s="258"/>
      <c r="DT200" s="258"/>
      <c r="DU200" s="258"/>
      <c r="DV200" s="258"/>
      <c r="DW200" s="258"/>
      <c r="DX200" s="258"/>
      <c r="DY200" s="258"/>
      <c r="DZ200" s="258"/>
      <c r="EA200" s="258"/>
      <c r="EB200" s="258"/>
      <c r="EC200" s="258"/>
      <c r="ED200" s="258"/>
      <c r="EE200" s="258"/>
      <c r="EF200" s="258"/>
      <c r="EG200" s="258"/>
      <c r="EH200" s="258"/>
      <c r="EI200" s="258"/>
      <c r="EJ200" s="258"/>
      <c r="EK200" s="258"/>
      <c r="EL200" s="258"/>
      <c r="EM200" s="258"/>
      <c r="EN200" s="258"/>
      <c r="EO200" s="258"/>
      <c r="EP200" s="258"/>
      <c r="EQ200" s="258"/>
      <c r="ER200" s="258"/>
      <c r="ES200" s="258"/>
      <c r="ET200" s="258"/>
      <c r="EU200" s="258"/>
      <c r="EV200" s="258"/>
      <c r="EW200" s="258"/>
      <c r="EX200" s="258"/>
      <c r="EY200" s="258"/>
      <c r="EZ200" s="258"/>
      <c r="FA200" s="258"/>
      <c r="FB200" s="258"/>
      <c r="FC200" s="258"/>
      <c r="FD200" s="258"/>
      <c r="FE200" s="258"/>
      <c r="FF200" s="258"/>
      <c r="FG200" s="258"/>
      <c r="FH200" s="258"/>
      <c r="FI200" s="258"/>
      <c r="FJ200" s="258"/>
      <c r="FK200" s="258"/>
      <c r="FL200" s="258"/>
      <c r="FM200" s="258"/>
      <c r="FN200" s="258"/>
      <c r="FO200" s="258"/>
      <c r="FP200" s="258"/>
      <c r="FQ200" s="258"/>
      <c r="FR200" s="258"/>
      <c r="FS200" s="258"/>
      <c r="FT200" s="258"/>
    </row>
    <row r="201" spans="1:176" s="526" customFormat="1" ht="19.5" customHeight="1">
      <c r="A201" s="553">
        <v>176</v>
      </c>
      <c r="B201" s="8" t="s">
        <v>53</v>
      </c>
      <c r="C201" s="8">
        <v>9434000</v>
      </c>
      <c r="D201" s="592" t="s">
        <v>1143</v>
      </c>
      <c r="E201" s="190" t="s">
        <v>125</v>
      </c>
      <c r="F201" s="190">
        <v>796</v>
      </c>
      <c r="G201" s="593" t="s">
        <v>46</v>
      </c>
      <c r="H201" s="593">
        <v>3</v>
      </c>
      <c r="I201" s="510">
        <v>75401000000</v>
      </c>
      <c r="J201" s="556" t="s">
        <v>939</v>
      </c>
      <c r="K201" s="594">
        <v>45000</v>
      </c>
      <c r="L201" s="8" t="s">
        <v>1010</v>
      </c>
      <c r="M201" s="8" t="s">
        <v>1024</v>
      </c>
      <c r="N201" s="8" t="s">
        <v>56</v>
      </c>
      <c r="O201" s="8" t="s">
        <v>58</v>
      </c>
      <c r="P201" s="258"/>
      <c r="Q201" s="258"/>
      <c r="R201" s="258"/>
      <c r="S201" s="258"/>
      <c r="T201" s="258"/>
      <c r="U201" s="258"/>
      <c r="V201" s="258"/>
      <c r="W201" s="258"/>
      <c r="X201" s="258"/>
      <c r="Y201" s="258"/>
      <c r="Z201" s="258"/>
      <c r="AA201" s="258"/>
      <c r="AB201" s="258"/>
      <c r="AC201" s="258"/>
      <c r="AD201" s="258"/>
      <c r="AE201" s="258"/>
      <c r="AF201" s="258"/>
      <c r="AG201" s="258"/>
      <c r="AH201" s="258"/>
      <c r="AI201" s="258"/>
      <c r="AJ201" s="258"/>
      <c r="AK201" s="258"/>
      <c r="AL201" s="258"/>
      <c r="AM201" s="258"/>
      <c r="AN201" s="258"/>
      <c r="AO201" s="258"/>
      <c r="AP201" s="258"/>
      <c r="AQ201" s="258"/>
      <c r="AR201" s="258"/>
      <c r="AS201" s="258"/>
      <c r="AT201" s="258"/>
      <c r="AU201" s="258"/>
      <c r="AV201" s="258"/>
      <c r="AW201" s="258"/>
      <c r="AX201" s="258"/>
      <c r="AY201" s="258"/>
      <c r="AZ201" s="258"/>
      <c r="BA201" s="258"/>
      <c r="BB201" s="258"/>
      <c r="BC201" s="258"/>
      <c r="BD201" s="258"/>
      <c r="BE201" s="258"/>
      <c r="BF201" s="258"/>
      <c r="BG201" s="258"/>
      <c r="BH201" s="258"/>
      <c r="BI201" s="258"/>
      <c r="BJ201" s="258"/>
      <c r="BK201" s="258"/>
      <c r="BL201" s="258"/>
      <c r="BM201" s="258"/>
      <c r="BN201" s="258"/>
      <c r="BO201" s="258"/>
      <c r="BP201" s="258"/>
      <c r="BQ201" s="258"/>
      <c r="BR201" s="258"/>
      <c r="BS201" s="258"/>
      <c r="BT201" s="258"/>
      <c r="BU201" s="258"/>
      <c r="BV201" s="258"/>
      <c r="BW201" s="258"/>
      <c r="BX201" s="258"/>
      <c r="BY201" s="258"/>
      <c r="BZ201" s="258"/>
      <c r="CA201" s="258"/>
      <c r="CB201" s="258"/>
      <c r="CC201" s="258"/>
      <c r="CD201" s="258"/>
      <c r="CE201" s="258"/>
      <c r="CF201" s="258"/>
      <c r="CG201" s="258"/>
      <c r="CH201" s="258"/>
      <c r="CI201" s="258"/>
      <c r="CJ201" s="258"/>
      <c r="CK201" s="258"/>
      <c r="CL201" s="258"/>
      <c r="CM201" s="258"/>
      <c r="CN201" s="258"/>
      <c r="CO201" s="258"/>
      <c r="CP201" s="258"/>
      <c r="CQ201" s="258"/>
      <c r="CR201" s="258"/>
      <c r="CS201" s="258"/>
      <c r="CT201" s="258"/>
      <c r="CU201" s="258"/>
      <c r="CV201" s="258"/>
      <c r="CW201" s="258"/>
      <c r="CX201" s="258"/>
      <c r="CY201" s="258"/>
      <c r="CZ201" s="258"/>
      <c r="DA201" s="258"/>
      <c r="DB201" s="258"/>
      <c r="DC201" s="258"/>
      <c r="DD201" s="258"/>
      <c r="DE201" s="258"/>
      <c r="DF201" s="258"/>
      <c r="DG201" s="258"/>
      <c r="DH201" s="258"/>
      <c r="DI201" s="258"/>
      <c r="DJ201" s="258"/>
      <c r="DK201" s="258"/>
      <c r="DL201" s="258"/>
      <c r="DM201" s="258"/>
      <c r="DN201" s="258"/>
      <c r="DO201" s="258"/>
      <c r="DP201" s="258"/>
      <c r="DQ201" s="258"/>
      <c r="DR201" s="258"/>
      <c r="DS201" s="258"/>
      <c r="DT201" s="258"/>
      <c r="DU201" s="258"/>
      <c r="DV201" s="258"/>
      <c r="DW201" s="258"/>
      <c r="DX201" s="258"/>
      <c r="DY201" s="258"/>
      <c r="DZ201" s="258"/>
      <c r="EA201" s="258"/>
      <c r="EB201" s="258"/>
      <c r="EC201" s="258"/>
      <c r="ED201" s="258"/>
      <c r="EE201" s="258"/>
      <c r="EF201" s="258"/>
      <c r="EG201" s="258"/>
      <c r="EH201" s="258"/>
      <c r="EI201" s="258"/>
      <c r="EJ201" s="258"/>
      <c r="EK201" s="258"/>
      <c r="EL201" s="258"/>
      <c r="EM201" s="258"/>
      <c r="EN201" s="258"/>
      <c r="EO201" s="258"/>
      <c r="EP201" s="258"/>
      <c r="EQ201" s="258"/>
      <c r="ER201" s="258"/>
      <c r="ES201" s="258"/>
      <c r="ET201" s="258"/>
      <c r="EU201" s="258"/>
      <c r="EV201" s="258"/>
      <c r="EW201" s="258"/>
      <c r="EX201" s="258"/>
      <c r="EY201" s="258"/>
      <c r="EZ201" s="258"/>
      <c r="FA201" s="258"/>
      <c r="FB201" s="258"/>
      <c r="FC201" s="258"/>
      <c r="FD201" s="258"/>
      <c r="FE201" s="258"/>
      <c r="FF201" s="258"/>
      <c r="FG201" s="258"/>
      <c r="FH201" s="258"/>
      <c r="FI201" s="258"/>
      <c r="FJ201" s="258"/>
      <c r="FK201" s="258"/>
      <c r="FL201" s="258"/>
      <c r="FM201" s="258"/>
      <c r="FN201" s="258"/>
      <c r="FO201" s="258"/>
      <c r="FP201" s="258"/>
      <c r="FQ201" s="258"/>
      <c r="FR201" s="258"/>
      <c r="FS201" s="258"/>
      <c r="FT201" s="258"/>
    </row>
    <row r="202" spans="1:176" s="526" customFormat="1" ht="19.5" customHeight="1">
      <c r="A202" s="553">
        <v>177</v>
      </c>
      <c r="B202" s="8" t="s">
        <v>53</v>
      </c>
      <c r="C202" s="8">
        <v>9434000</v>
      </c>
      <c r="D202" s="592" t="s">
        <v>1144</v>
      </c>
      <c r="E202" s="190" t="s">
        <v>125</v>
      </c>
      <c r="F202" s="190">
        <v>796</v>
      </c>
      <c r="G202" s="593" t="s">
        <v>46</v>
      </c>
      <c r="H202" s="593">
        <v>5</v>
      </c>
      <c r="I202" s="510">
        <v>75401000000</v>
      </c>
      <c r="J202" s="556" t="s">
        <v>939</v>
      </c>
      <c r="K202" s="594">
        <v>15000</v>
      </c>
      <c r="L202" s="8" t="s">
        <v>1010</v>
      </c>
      <c r="M202" s="8" t="s">
        <v>1024</v>
      </c>
      <c r="N202" s="8" t="s">
        <v>56</v>
      </c>
      <c r="O202" s="8" t="s">
        <v>58</v>
      </c>
      <c r="P202" s="258"/>
      <c r="Q202" s="258"/>
      <c r="R202" s="258"/>
      <c r="S202" s="258"/>
      <c r="T202" s="258"/>
      <c r="U202" s="258"/>
      <c r="V202" s="258"/>
      <c r="W202" s="258"/>
      <c r="X202" s="258"/>
      <c r="Y202" s="258"/>
      <c r="Z202" s="258"/>
      <c r="AA202" s="258"/>
      <c r="AB202" s="258"/>
      <c r="AC202" s="258"/>
      <c r="AD202" s="258"/>
      <c r="AE202" s="258"/>
      <c r="AF202" s="258"/>
      <c r="AG202" s="258"/>
      <c r="AH202" s="258"/>
      <c r="AI202" s="258"/>
      <c r="AJ202" s="258"/>
      <c r="AK202" s="258"/>
      <c r="AL202" s="258"/>
      <c r="AM202" s="258"/>
      <c r="AN202" s="258"/>
      <c r="AO202" s="258"/>
      <c r="AP202" s="258"/>
      <c r="AQ202" s="258"/>
      <c r="AR202" s="258"/>
      <c r="AS202" s="258"/>
      <c r="AT202" s="258"/>
      <c r="AU202" s="258"/>
      <c r="AV202" s="258"/>
      <c r="AW202" s="258"/>
      <c r="AX202" s="258"/>
      <c r="AY202" s="258"/>
      <c r="AZ202" s="258"/>
      <c r="BA202" s="258"/>
      <c r="BB202" s="258"/>
      <c r="BC202" s="258"/>
      <c r="BD202" s="258"/>
      <c r="BE202" s="258"/>
      <c r="BF202" s="258"/>
      <c r="BG202" s="258"/>
      <c r="BH202" s="258"/>
      <c r="BI202" s="258"/>
      <c r="BJ202" s="258"/>
      <c r="BK202" s="258"/>
      <c r="BL202" s="258"/>
      <c r="BM202" s="258"/>
      <c r="BN202" s="258"/>
      <c r="BO202" s="258"/>
      <c r="BP202" s="258"/>
      <c r="BQ202" s="258"/>
      <c r="BR202" s="258"/>
      <c r="BS202" s="258"/>
      <c r="BT202" s="258"/>
      <c r="BU202" s="258"/>
      <c r="BV202" s="258"/>
      <c r="BW202" s="258"/>
      <c r="BX202" s="258"/>
      <c r="BY202" s="258"/>
      <c r="BZ202" s="258"/>
      <c r="CA202" s="258"/>
      <c r="CB202" s="258"/>
      <c r="CC202" s="258"/>
      <c r="CD202" s="258"/>
      <c r="CE202" s="258"/>
      <c r="CF202" s="258"/>
      <c r="CG202" s="258"/>
      <c r="CH202" s="258"/>
      <c r="CI202" s="258"/>
      <c r="CJ202" s="258"/>
      <c r="CK202" s="258"/>
      <c r="CL202" s="258"/>
      <c r="CM202" s="258"/>
      <c r="CN202" s="258"/>
      <c r="CO202" s="258"/>
      <c r="CP202" s="258"/>
      <c r="CQ202" s="258"/>
      <c r="CR202" s="258"/>
      <c r="CS202" s="258"/>
      <c r="CT202" s="258"/>
      <c r="CU202" s="258"/>
      <c r="CV202" s="258"/>
      <c r="CW202" s="258"/>
      <c r="CX202" s="258"/>
      <c r="CY202" s="258"/>
      <c r="CZ202" s="258"/>
      <c r="DA202" s="258"/>
      <c r="DB202" s="258"/>
      <c r="DC202" s="258"/>
      <c r="DD202" s="258"/>
      <c r="DE202" s="258"/>
      <c r="DF202" s="258"/>
      <c r="DG202" s="258"/>
      <c r="DH202" s="258"/>
      <c r="DI202" s="258"/>
      <c r="DJ202" s="258"/>
      <c r="DK202" s="258"/>
      <c r="DL202" s="258"/>
      <c r="DM202" s="258"/>
      <c r="DN202" s="258"/>
      <c r="DO202" s="258"/>
      <c r="DP202" s="258"/>
      <c r="DQ202" s="258"/>
      <c r="DR202" s="258"/>
      <c r="DS202" s="258"/>
      <c r="DT202" s="258"/>
      <c r="DU202" s="258"/>
      <c r="DV202" s="258"/>
      <c r="DW202" s="258"/>
      <c r="DX202" s="258"/>
      <c r="DY202" s="258"/>
      <c r="DZ202" s="258"/>
      <c r="EA202" s="258"/>
      <c r="EB202" s="258"/>
      <c r="EC202" s="258"/>
      <c r="ED202" s="258"/>
      <c r="EE202" s="258"/>
      <c r="EF202" s="258"/>
      <c r="EG202" s="258"/>
      <c r="EH202" s="258"/>
      <c r="EI202" s="258"/>
      <c r="EJ202" s="258"/>
      <c r="EK202" s="258"/>
      <c r="EL202" s="258"/>
      <c r="EM202" s="258"/>
      <c r="EN202" s="258"/>
      <c r="EO202" s="258"/>
      <c r="EP202" s="258"/>
      <c r="EQ202" s="258"/>
      <c r="ER202" s="258"/>
      <c r="ES202" s="258"/>
      <c r="ET202" s="258"/>
      <c r="EU202" s="258"/>
      <c r="EV202" s="258"/>
      <c r="EW202" s="258"/>
      <c r="EX202" s="258"/>
      <c r="EY202" s="258"/>
      <c r="EZ202" s="258"/>
      <c r="FA202" s="258"/>
      <c r="FB202" s="258"/>
      <c r="FC202" s="258"/>
      <c r="FD202" s="258"/>
      <c r="FE202" s="258"/>
      <c r="FF202" s="258"/>
      <c r="FG202" s="258"/>
      <c r="FH202" s="258"/>
      <c r="FI202" s="258"/>
      <c r="FJ202" s="258"/>
      <c r="FK202" s="258"/>
      <c r="FL202" s="258"/>
      <c r="FM202" s="258"/>
      <c r="FN202" s="258"/>
      <c r="FO202" s="258"/>
      <c r="FP202" s="258"/>
      <c r="FQ202" s="258"/>
      <c r="FR202" s="258"/>
      <c r="FS202" s="258"/>
      <c r="FT202" s="258"/>
    </row>
    <row r="203" spans="1:176" s="526" customFormat="1" ht="19.5" customHeight="1">
      <c r="A203" s="553">
        <v>178</v>
      </c>
      <c r="B203" s="8" t="s">
        <v>53</v>
      </c>
      <c r="C203" s="8">
        <v>9434000</v>
      </c>
      <c r="D203" s="592" t="s">
        <v>1145</v>
      </c>
      <c r="E203" s="190" t="s">
        <v>125</v>
      </c>
      <c r="F203" s="190">
        <v>796</v>
      </c>
      <c r="G203" s="593" t="s">
        <v>46</v>
      </c>
      <c r="H203" s="593">
        <v>59</v>
      </c>
      <c r="I203" s="510">
        <v>75401000000</v>
      </c>
      <c r="J203" s="556" t="s">
        <v>939</v>
      </c>
      <c r="K203" s="594">
        <v>2166000</v>
      </c>
      <c r="L203" s="8" t="s">
        <v>1010</v>
      </c>
      <c r="M203" s="8" t="s">
        <v>1024</v>
      </c>
      <c r="N203" s="8" t="s">
        <v>56</v>
      </c>
      <c r="O203" s="8" t="s">
        <v>58</v>
      </c>
      <c r="P203" s="258"/>
      <c r="Q203" s="258"/>
      <c r="R203" s="258"/>
      <c r="S203" s="258"/>
      <c r="T203" s="258"/>
      <c r="U203" s="258"/>
      <c r="V203" s="258"/>
      <c r="W203" s="258"/>
      <c r="X203" s="258"/>
      <c r="Y203" s="258"/>
      <c r="Z203" s="258"/>
      <c r="AA203" s="258"/>
      <c r="AB203" s="258"/>
      <c r="AC203" s="258"/>
      <c r="AD203" s="258"/>
      <c r="AE203" s="258"/>
      <c r="AF203" s="258"/>
      <c r="AG203" s="258"/>
      <c r="AH203" s="258"/>
      <c r="AI203" s="258"/>
      <c r="AJ203" s="258"/>
      <c r="AK203" s="258"/>
      <c r="AL203" s="258"/>
      <c r="AM203" s="258"/>
      <c r="AN203" s="258"/>
      <c r="AO203" s="258"/>
      <c r="AP203" s="258"/>
      <c r="AQ203" s="258"/>
      <c r="AR203" s="258"/>
      <c r="AS203" s="258"/>
      <c r="AT203" s="258"/>
      <c r="AU203" s="258"/>
      <c r="AV203" s="258"/>
      <c r="AW203" s="258"/>
      <c r="AX203" s="258"/>
      <c r="AY203" s="258"/>
      <c r="AZ203" s="258"/>
      <c r="BA203" s="258"/>
      <c r="BB203" s="258"/>
      <c r="BC203" s="258"/>
      <c r="BD203" s="258"/>
      <c r="BE203" s="258"/>
      <c r="BF203" s="258"/>
      <c r="BG203" s="258"/>
      <c r="BH203" s="258"/>
      <c r="BI203" s="258"/>
      <c r="BJ203" s="258"/>
      <c r="BK203" s="258"/>
      <c r="BL203" s="258"/>
      <c r="BM203" s="258"/>
      <c r="BN203" s="258"/>
      <c r="BO203" s="258"/>
      <c r="BP203" s="258"/>
      <c r="BQ203" s="258"/>
      <c r="BR203" s="258"/>
      <c r="BS203" s="258"/>
      <c r="BT203" s="258"/>
      <c r="BU203" s="258"/>
      <c r="BV203" s="258"/>
      <c r="BW203" s="258"/>
      <c r="BX203" s="258"/>
      <c r="BY203" s="258"/>
      <c r="BZ203" s="258"/>
      <c r="CA203" s="258"/>
      <c r="CB203" s="258"/>
      <c r="CC203" s="258"/>
      <c r="CD203" s="258"/>
      <c r="CE203" s="258"/>
      <c r="CF203" s="258"/>
      <c r="CG203" s="258"/>
      <c r="CH203" s="258"/>
      <c r="CI203" s="258"/>
      <c r="CJ203" s="258"/>
      <c r="CK203" s="258"/>
      <c r="CL203" s="258"/>
      <c r="CM203" s="258"/>
      <c r="CN203" s="258"/>
      <c r="CO203" s="258"/>
      <c r="CP203" s="258"/>
      <c r="CQ203" s="258"/>
      <c r="CR203" s="258"/>
      <c r="CS203" s="258"/>
      <c r="CT203" s="258"/>
      <c r="CU203" s="258"/>
      <c r="CV203" s="258"/>
      <c r="CW203" s="258"/>
      <c r="CX203" s="258"/>
      <c r="CY203" s="258"/>
      <c r="CZ203" s="258"/>
      <c r="DA203" s="258"/>
      <c r="DB203" s="258"/>
      <c r="DC203" s="258"/>
      <c r="DD203" s="258"/>
      <c r="DE203" s="258"/>
      <c r="DF203" s="258"/>
      <c r="DG203" s="258"/>
      <c r="DH203" s="258"/>
      <c r="DI203" s="258"/>
      <c r="DJ203" s="258"/>
      <c r="DK203" s="258"/>
      <c r="DL203" s="258"/>
      <c r="DM203" s="258"/>
      <c r="DN203" s="258"/>
      <c r="DO203" s="258"/>
      <c r="DP203" s="258"/>
      <c r="DQ203" s="258"/>
      <c r="DR203" s="258"/>
      <c r="DS203" s="258"/>
      <c r="DT203" s="258"/>
      <c r="DU203" s="258"/>
      <c r="DV203" s="258"/>
      <c r="DW203" s="258"/>
      <c r="DX203" s="258"/>
      <c r="DY203" s="258"/>
      <c r="DZ203" s="258"/>
      <c r="EA203" s="258"/>
      <c r="EB203" s="258"/>
      <c r="EC203" s="258"/>
      <c r="ED203" s="258"/>
      <c r="EE203" s="258"/>
      <c r="EF203" s="258"/>
      <c r="EG203" s="258"/>
      <c r="EH203" s="258"/>
      <c r="EI203" s="258"/>
      <c r="EJ203" s="258"/>
      <c r="EK203" s="258"/>
      <c r="EL203" s="258"/>
      <c r="EM203" s="258"/>
      <c r="EN203" s="258"/>
      <c r="EO203" s="258"/>
      <c r="EP203" s="258"/>
      <c r="EQ203" s="258"/>
      <c r="ER203" s="258"/>
      <c r="ES203" s="258"/>
      <c r="ET203" s="258"/>
      <c r="EU203" s="258"/>
      <c r="EV203" s="258"/>
      <c r="EW203" s="258"/>
      <c r="EX203" s="258"/>
      <c r="EY203" s="258"/>
      <c r="EZ203" s="258"/>
      <c r="FA203" s="258"/>
      <c r="FB203" s="258"/>
      <c r="FC203" s="258"/>
      <c r="FD203" s="258"/>
      <c r="FE203" s="258"/>
      <c r="FF203" s="258"/>
      <c r="FG203" s="258"/>
      <c r="FH203" s="258"/>
      <c r="FI203" s="258"/>
      <c r="FJ203" s="258"/>
      <c r="FK203" s="258"/>
      <c r="FL203" s="258"/>
      <c r="FM203" s="258"/>
      <c r="FN203" s="258"/>
      <c r="FO203" s="258"/>
      <c r="FP203" s="258"/>
      <c r="FQ203" s="258"/>
      <c r="FR203" s="258"/>
      <c r="FS203" s="258"/>
      <c r="FT203" s="258"/>
    </row>
    <row r="204" spans="1:176" s="526" customFormat="1" ht="19.5" customHeight="1">
      <c r="A204" s="553">
        <v>179</v>
      </c>
      <c r="B204" s="8" t="s">
        <v>53</v>
      </c>
      <c r="C204" s="8">
        <v>9434000</v>
      </c>
      <c r="D204" s="592" t="s">
        <v>1146</v>
      </c>
      <c r="E204" s="190" t="s">
        <v>125</v>
      </c>
      <c r="F204" s="190">
        <v>796</v>
      </c>
      <c r="G204" s="593" t="s">
        <v>46</v>
      </c>
      <c r="H204" s="593">
        <v>7</v>
      </c>
      <c r="I204" s="510">
        <v>75401000000</v>
      </c>
      <c r="J204" s="556" t="s">
        <v>939</v>
      </c>
      <c r="K204" s="594">
        <v>299000</v>
      </c>
      <c r="L204" s="8" t="s">
        <v>1010</v>
      </c>
      <c r="M204" s="8" t="s">
        <v>1024</v>
      </c>
      <c r="N204" s="8" t="s">
        <v>56</v>
      </c>
      <c r="O204" s="8" t="s">
        <v>58</v>
      </c>
      <c r="P204" s="258"/>
      <c r="Q204" s="258"/>
      <c r="R204" s="258"/>
      <c r="S204" s="258"/>
      <c r="T204" s="258"/>
      <c r="U204" s="258"/>
      <c r="V204" s="258"/>
      <c r="W204" s="258"/>
      <c r="X204" s="258"/>
      <c r="Y204" s="258"/>
      <c r="Z204" s="258"/>
      <c r="AA204" s="258"/>
      <c r="AB204" s="258"/>
      <c r="AC204" s="258"/>
      <c r="AD204" s="258"/>
      <c r="AE204" s="258"/>
      <c r="AF204" s="258"/>
      <c r="AG204" s="258"/>
      <c r="AH204" s="258"/>
      <c r="AI204" s="258"/>
      <c r="AJ204" s="258"/>
      <c r="AK204" s="258"/>
      <c r="AL204" s="258"/>
      <c r="AM204" s="258"/>
      <c r="AN204" s="258"/>
      <c r="AO204" s="258"/>
      <c r="AP204" s="258"/>
      <c r="AQ204" s="258"/>
      <c r="AR204" s="258"/>
      <c r="AS204" s="258"/>
      <c r="AT204" s="258"/>
      <c r="AU204" s="258"/>
      <c r="AV204" s="258"/>
      <c r="AW204" s="258"/>
      <c r="AX204" s="258"/>
      <c r="AY204" s="258"/>
      <c r="AZ204" s="258"/>
      <c r="BA204" s="258"/>
      <c r="BB204" s="258"/>
      <c r="BC204" s="258"/>
      <c r="BD204" s="258"/>
      <c r="BE204" s="258"/>
      <c r="BF204" s="258"/>
      <c r="BG204" s="258"/>
      <c r="BH204" s="258"/>
      <c r="BI204" s="258"/>
      <c r="BJ204" s="258"/>
      <c r="BK204" s="258"/>
      <c r="BL204" s="258"/>
      <c r="BM204" s="258"/>
      <c r="BN204" s="258"/>
      <c r="BO204" s="258"/>
      <c r="BP204" s="258"/>
      <c r="BQ204" s="258"/>
      <c r="BR204" s="258"/>
      <c r="BS204" s="258"/>
      <c r="BT204" s="258"/>
      <c r="BU204" s="258"/>
      <c r="BV204" s="258"/>
      <c r="BW204" s="258"/>
      <c r="BX204" s="258"/>
      <c r="BY204" s="258"/>
      <c r="BZ204" s="258"/>
      <c r="CA204" s="258"/>
      <c r="CB204" s="258"/>
      <c r="CC204" s="258"/>
      <c r="CD204" s="258"/>
      <c r="CE204" s="258"/>
      <c r="CF204" s="258"/>
      <c r="CG204" s="258"/>
      <c r="CH204" s="258"/>
      <c r="CI204" s="258"/>
      <c r="CJ204" s="258"/>
      <c r="CK204" s="258"/>
      <c r="CL204" s="258"/>
      <c r="CM204" s="258"/>
      <c r="CN204" s="258"/>
      <c r="CO204" s="258"/>
      <c r="CP204" s="258"/>
      <c r="CQ204" s="258"/>
      <c r="CR204" s="258"/>
      <c r="CS204" s="258"/>
      <c r="CT204" s="258"/>
      <c r="CU204" s="258"/>
      <c r="CV204" s="258"/>
      <c r="CW204" s="258"/>
      <c r="CX204" s="258"/>
      <c r="CY204" s="258"/>
      <c r="CZ204" s="258"/>
      <c r="DA204" s="258"/>
      <c r="DB204" s="258"/>
      <c r="DC204" s="258"/>
      <c r="DD204" s="258"/>
      <c r="DE204" s="258"/>
      <c r="DF204" s="258"/>
      <c r="DG204" s="258"/>
      <c r="DH204" s="258"/>
      <c r="DI204" s="258"/>
      <c r="DJ204" s="258"/>
      <c r="DK204" s="258"/>
      <c r="DL204" s="258"/>
      <c r="DM204" s="258"/>
      <c r="DN204" s="258"/>
      <c r="DO204" s="258"/>
      <c r="DP204" s="258"/>
      <c r="DQ204" s="258"/>
      <c r="DR204" s="258"/>
      <c r="DS204" s="258"/>
      <c r="DT204" s="258"/>
      <c r="DU204" s="258"/>
      <c r="DV204" s="258"/>
      <c r="DW204" s="258"/>
      <c r="DX204" s="258"/>
      <c r="DY204" s="258"/>
      <c r="DZ204" s="258"/>
      <c r="EA204" s="258"/>
      <c r="EB204" s="258"/>
      <c r="EC204" s="258"/>
      <c r="ED204" s="258"/>
      <c r="EE204" s="258"/>
      <c r="EF204" s="258"/>
      <c r="EG204" s="258"/>
      <c r="EH204" s="258"/>
      <c r="EI204" s="258"/>
      <c r="EJ204" s="258"/>
      <c r="EK204" s="258"/>
      <c r="EL204" s="258"/>
      <c r="EM204" s="258"/>
      <c r="EN204" s="258"/>
      <c r="EO204" s="258"/>
      <c r="EP204" s="258"/>
      <c r="EQ204" s="258"/>
      <c r="ER204" s="258"/>
      <c r="ES204" s="258"/>
      <c r="ET204" s="258"/>
      <c r="EU204" s="258"/>
      <c r="EV204" s="258"/>
      <c r="EW204" s="258"/>
      <c r="EX204" s="258"/>
      <c r="EY204" s="258"/>
      <c r="EZ204" s="258"/>
      <c r="FA204" s="258"/>
      <c r="FB204" s="258"/>
      <c r="FC204" s="258"/>
      <c r="FD204" s="258"/>
      <c r="FE204" s="258"/>
      <c r="FF204" s="258"/>
      <c r="FG204" s="258"/>
      <c r="FH204" s="258"/>
      <c r="FI204" s="258"/>
      <c r="FJ204" s="258"/>
      <c r="FK204" s="258"/>
      <c r="FL204" s="258"/>
      <c r="FM204" s="258"/>
      <c r="FN204" s="258"/>
      <c r="FO204" s="258"/>
      <c r="FP204" s="258"/>
      <c r="FQ204" s="258"/>
      <c r="FR204" s="258"/>
      <c r="FS204" s="258"/>
      <c r="FT204" s="258"/>
    </row>
    <row r="205" spans="1:176" s="526" customFormat="1" ht="19.5" customHeight="1">
      <c r="A205" s="553">
        <v>180</v>
      </c>
      <c r="B205" s="8" t="s">
        <v>53</v>
      </c>
      <c r="C205" s="8">
        <v>9434000</v>
      </c>
      <c r="D205" s="592" t="s">
        <v>1147</v>
      </c>
      <c r="E205" s="190" t="s">
        <v>125</v>
      </c>
      <c r="F205" s="190">
        <v>796</v>
      </c>
      <c r="G205" s="593" t="s">
        <v>46</v>
      </c>
      <c r="H205" s="593">
        <v>28</v>
      </c>
      <c r="I205" s="510">
        <v>75401000000</v>
      </c>
      <c r="J205" s="556" t="s">
        <v>939</v>
      </c>
      <c r="K205" s="594">
        <v>531000</v>
      </c>
      <c r="L205" s="8" t="s">
        <v>1010</v>
      </c>
      <c r="M205" s="8" t="s">
        <v>1024</v>
      </c>
      <c r="N205" s="8" t="s">
        <v>56</v>
      </c>
      <c r="O205" s="8" t="s">
        <v>58</v>
      </c>
      <c r="P205" s="258"/>
      <c r="Q205" s="258"/>
      <c r="R205" s="258"/>
      <c r="S205" s="258"/>
      <c r="T205" s="258"/>
      <c r="U205" s="258"/>
      <c r="V205" s="258"/>
      <c r="W205" s="258"/>
      <c r="X205" s="258"/>
      <c r="Y205" s="258"/>
      <c r="Z205" s="258"/>
      <c r="AA205" s="258"/>
      <c r="AB205" s="258"/>
      <c r="AC205" s="258"/>
      <c r="AD205" s="258"/>
      <c r="AE205" s="258"/>
      <c r="AF205" s="258"/>
      <c r="AG205" s="258"/>
      <c r="AH205" s="258"/>
      <c r="AI205" s="258"/>
      <c r="AJ205" s="258"/>
      <c r="AK205" s="258"/>
      <c r="AL205" s="258"/>
      <c r="AM205" s="258"/>
      <c r="AN205" s="258"/>
      <c r="AO205" s="258"/>
      <c r="AP205" s="258"/>
      <c r="AQ205" s="258"/>
      <c r="AR205" s="258"/>
      <c r="AS205" s="258"/>
      <c r="AT205" s="258"/>
      <c r="AU205" s="258"/>
      <c r="AV205" s="258"/>
      <c r="AW205" s="258"/>
      <c r="AX205" s="258"/>
      <c r="AY205" s="258"/>
      <c r="AZ205" s="258"/>
      <c r="BA205" s="258"/>
      <c r="BB205" s="258"/>
      <c r="BC205" s="258"/>
      <c r="BD205" s="258"/>
      <c r="BE205" s="258"/>
      <c r="BF205" s="258"/>
      <c r="BG205" s="258"/>
      <c r="BH205" s="258"/>
      <c r="BI205" s="258"/>
      <c r="BJ205" s="258"/>
      <c r="BK205" s="258"/>
      <c r="BL205" s="258"/>
      <c r="BM205" s="258"/>
      <c r="BN205" s="258"/>
      <c r="BO205" s="258"/>
      <c r="BP205" s="258"/>
      <c r="BQ205" s="258"/>
      <c r="BR205" s="258"/>
      <c r="BS205" s="258"/>
      <c r="BT205" s="258"/>
      <c r="BU205" s="258"/>
      <c r="BV205" s="258"/>
      <c r="BW205" s="258"/>
      <c r="BX205" s="258"/>
      <c r="BY205" s="258"/>
      <c r="BZ205" s="258"/>
      <c r="CA205" s="258"/>
      <c r="CB205" s="258"/>
      <c r="CC205" s="258"/>
      <c r="CD205" s="258"/>
      <c r="CE205" s="258"/>
      <c r="CF205" s="258"/>
      <c r="CG205" s="258"/>
      <c r="CH205" s="258"/>
      <c r="CI205" s="258"/>
      <c r="CJ205" s="258"/>
      <c r="CK205" s="258"/>
      <c r="CL205" s="258"/>
      <c r="CM205" s="258"/>
      <c r="CN205" s="258"/>
      <c r="CO205" s="258"/>
      <c r="CP205" s="258"/>
      <c r="CQ205" s="258"/>
      <c r="CR205" s="258"/>
      <c r="CS205" s="258"/>
      <c r="CT205" s="258"/>
      <c r="CU205" s="258"/>
      <c r="CV205" s="258"/>
      <c r="CW205" s="258"/>
      <c r="CX205" s="258"/>
      <c r="CY205" s="258"/>
      <c r="CZ205" s="258"/>
      <c r="DA205" s="258"/>
      <c r="DB205" s="258"/>
      <c r="DC205" s="258"/>
      <c r="DD205" s="258"/>
      <c r="DE205" s="258"/>
      <c r="DF205" s="258"/>
      <c r="DG205" s="258"/>
      <c r="DH205" s="258"/>
      <c r="DI205" s="258"/>
      <c r="DJ205" s="258"/>
      <c r="DK205" s="258"/>
      <c r="DL205" s="258"/>
      <c r="DM205" s="258"/>
      <c r="DN205" s="258"/>
      <c r="DO205" s="258"/>
      <c r="DP205" s="258"/>
      <c r="DQ205" s="258"/>
      <c r="DR205" s="258"/>
      <c r="DS205" s="258"/>
      <c r="DT205" s="258"/>
      <c r="DU205" s="258"/>
      <c r="DV205" s="258"/>
      <c r="DW205" s="258"/>
      <c r="DX205" s="258"/>
      <c r="DY205" s="258"/>
      <c r="DZ205" s="258"/>
      <c r="EA205" s="258"/>
      <c r="EB205" s="258"/>
      <c r="EC205" s="258"/>
      <c r="ED205" s="258"/>
      <c r="EE205" s="258"/>
      <c r="EF205" s="258"/>
      <c r="EG205" s="258"/>
      <c r="EH205" s="258"/>
      <c r="EI205" s="258"/>
      <c r="EJ205" s="258"/>
      <c r="EK205" s="258"/>
      <c r="EL205" s="258"/>
      <c r="EM205" s="258"/>
      <c r="EN205" s="258"/>
      <c r="EO205" s="258"/>
      <c r="EP205" s="258"/>
      <c r="EQ205" s="258"/>
      <c r="ER205" s="258"/>
      <c r="ES205" s="258"/>
      <c r="ET205" s="258"/>
      <c r="EU205" s="258"/>
      <c r="EV205" s="258"/>
      <c r="EW205" s="258"/>
      <c r="EX205" s="258"/>
      <c r="EY205" s="258"/>
      <c r="EZ205" s="258"/>
      <c r="FA205" s="258"/>
      <c r="FB205" s="258"/>
      <c r="FC205" s="258"/>
      <c r="FD205" s="258"/>
      <c r="FE205" s="258"/>
      <c r="FF205" s="258"/>
      <c r="FG205" s="258"/>
      <c r="FH205" s="258"/>
      <c r="FI205" s="258"/>
      <c r="FJ205" s="258"/>
      <c r="FK205" s="258"/>
      <c r="FL205" s="258"/>
      <c r="FM205" s="258"/>
      <c r="FN205" s="258"/>
      <c r="FO205" s="258"/>
      <c r="FP205" s="258"/>
      <c r="FQ205" s="258"/>
      <c r="FR205" s="258"/>
      <c r="FS205" s="258"/>
      <c r="FT205" s="258"/>
    </row>
    <row r="206" spans="1:176" s="526" customFormat="1" ht="29.25" customHeight="1">
      <c r="A206" s="553">
        <v>181</v>
      </c>
      <c r="B206" s="8" t="s">
        <v>53</v>
      </c>
      <c r="C206" s="8">
        <v>9434000</v>
      </c>
      <c r="D206" s="592" t="s">
        <v>1148</v>
      </c>
      <c r="E206" s="190" t="s">
        <v>125</v>
      </c>
      <c r="F206" s="190">
        <v>796</v>
      </c>
      <c r="G206" s="593" t="s">
        <v>46</v>
      </c>
      <c r="H206" s="593">
        <v>1</v>
      </c>
      <c r="I206" s="510">
        <v>75401000000</v>
      </c>
      <c r="J206" s="556" t="s">
        <v>939</v>
      </c>
      <c r="K206" s="594">
        <v>1500000</v>
      </c>
      <c r="L206" s="8" t="s">
        <v>1010</v>
      </c>
      <c r="M206" s="8" t="s">
        <v>1024</v>
      </c>
      <c r="N206" s="8" t="s">
        <v>56</v>
      </c>
      <c r="O206" s="8" t="s">
        <v>58</v>
      </c>
      <c r="P206" s="258"/>
      <c r="Q206" s="258"/>
      <c r="R206" s="258"/>
      <c r="S206" s="258"/>
      <c r="T206" s="258"/>
      <c r="U206" s="258"/>
      <c r="V206" s="258"/>
      <c r="W206" s="258"/>
      <c r="X206" s="258"/>
      <c r="Y206" s="258"/>
      <c r="Z206" s="258"/>
      <c r="AA206" s="258"/>
      <c r="AB206" s="258"/>
      <c r="AC206" s="258"/>
      <c r="AD206" s="258"/>
      <c r="AE206" s="258"/>
      <c r="AF206" s="258"/>
      <c r="AG206" s="258"/>
      <c r="AH206" s="258"/>
      <c r="AI206" s="258"/>
      <c r="AJ206" s="258"/>
      <c r="AK206" s="258"/>
      <c r="AL206" s="258"/>
      <c r="AM206" s="258"/>
      <c r="AN206" s="258"/>
      <c r="AO206" s="258"/>
      <c r="AP206" s="258"/>
      <c r="AQ206" s="258"/>
      <c r="AR206" s="258"/>
      <c r="AS206" s="258"/>
      <c r="AT206" s="258"/>
      <c r="AU206" s="258"/>
      <c r="AV206" s="258"/>
      <c r="AW206" s="258"/>
      <c r="AX206" s="258"/>
      <c r="AY206" s="258"/>
      <c r="AZ206" s="258"/>
      <c r="BA206" s="258"/>
      <c r="BB206" s="258"/>
      <c r="BC206" s="258"/>
      <c r="BD206" s="258"/>
      <c r="BE206" s="258"/>
      <c r="BF206" s="258"/>
      <c r="BG206" s="258"/>
      <c r="BH206" s="258"/>
      <c r="BI206" s="258"/>
      <c r="BJ206" s="258"/>
      <c r="BK206" s="258"/>
      <c r="BL206" s="258"/>
      <c r="BM206" s="258"/>
      <c r="BN206" s="258"/>
      <c r="BO206" s="258"/>
      <c r="BP206" s="258"/>
      <c r="BQ206" s="258"/>
      <c r="BR206" s="258"/>
      <c r="BS206" s="258"/>
      <c r="BT206" s="258"/>
      <c r="BU206" s="258"/>
      <c r="BV206" s="258"/>
      <c r="BW206" s="258"/>
      <c r="BX206" s="258"/>
      <c r="BY206" s="258"/>
      <c r="BZ206" s="258"/>
      <c r="CA206" s="258"/>
      <c r="CB206" s="258"/>
      <c r="CC206" s="258"/>
      <c r="CD206" s="258"/>
      <c r="CE206" s="258"/>
      <c r="CF206" s="258"/>
      <c r="CG206" s="258"/>
      <c r="CH206" s="258"/>
      <c r="CI206" s="258"/>
      <c r="CJ206" s="258"/>
      <c r="CK206" s="258"/>
      <c r="CL206" s="258"/>
      <c r="CM206" s="258"/>
      <c r="CN206" s="258"/>
      <c r="CO206" s="258"/>
      <c r="CP206" s="258"/>
      <c r="CQ206" s="258"/>
      <c r="CR206" s="258"/>
      <c r="CS206" s="258"/>
      <c r="CT206" s="258"/>
      <c r="CU206" s="258"/>
      <c r="CV206" s="258"/>
      <c r="CW206" s="258"/>
      <c r="CX206" s="258"/>
      <c r="CY206" s="258"/>
      <c r="CZ206" s="258"/>
      <c r="DA206" s="258"/>
      <c r="DB206" s="258"/>
      <c r="DC206" s="258"/>
      <c r="DD206" s="258"/>
      <c r="DE206" s="258"/>
      <c r="DF206" s="258"/>
      <c r="DG206" s="258"/>
      <c r="DH206" s="258"/>
      <c r="DI206" s="258"/>
      <c r="DJ206" s="258"/>
      <c r="DK206" s="258"/>
      <c r="DL206" s="258"/>
      <c r="DM206" s="258"/>
      <c r="DN206" s="258"/>
      <c r="DO206" s="258"/>
      <c r="DP206" s="258"/>
      <c r="DQ206" s="258"/>
      <c r="DR206" s="258"/>
      <c r="DS206" s="258"/>
      <c r="DT206" s="258"/>
      <c r="DU206" s="258"/>
      <c r="DV206" s="258"/>
      <c r="DW206" s="258"/>
      <c r="DX206" s="258"/>
      <c r="DY206" s="258"/>
      <c r="DZ206" s="258"/>
      <c r="EA206" s="258"/>
      <c r="EB206" s="258"/>
      <c r="EC206" s="258"/>
      <c r="ED206" s="258"/>
      <c r="EE206" s="258"/>
      <c r="EF206" s="258"/>
      <c r="EG206" s="258"/>
      <c r="EH206" s="258"/>
      <c r="EI206" s="258"/>
      <c r="EJ206" s="258"/>
      <c r="EK206" s="258"/>
      <c r="EL206" s="258"/>
      <c r="EM206" s="258"/>
      <c r="EN206" s="258"/>
      <c r="EO206" s="258"/>
      <c r="EP206" s="258"/>
      <c r="EQ206" s="258"/>
      <c r="ER206" s="258"/>
      <c r="ES206" s="258"/>
      <c r="ET206" s="258"/>
      <c r="EU206" s="258"/>
      <c r="EV206" s="258"/>
      <c r="EW206" s="258"/>
      <c r="EX206" s="258"/>
      <c r="EY206" s="258"/>
      <c r="EZ206" s="258"/>
      <c r="FA206" s="258"/>
      <c r="FB206" s="258"/>
      <c r="FC206" s="258"/>
      <c r="FD206" s="258"/>
      <c r="FE206" s="258"/>
      <c r="FF206" s="258"/>
      <c r="FG206" s="258"/>
      <c r="FH206" s="258"/>
      <c r="FI206" s="258"/>
      <c r="FJ206" s="258"/>
      <c r="FK206" s="258"/>
      <c r="FL206" s="258"/>
      <c r="FM206" s="258"/>
      <c r="FN206" s="258"/>
      <c r="FO206" s="258"/>
      <c r="FP206" s="258"/>
      <c r="FQ206" s="258"/>
      <c r="FR206" s="258"/>
      <c r="FS206" s="258"/>
      <c r="FT206" s="258"/>
    </row>
    <row r="207" spans="1:176" s="526" customFormat="1" ht="33.75" customHeight="1">
      <c r="A207" s="553">
        <v>182</v>
      </c>
      <c r="B207" s="8" t="s">
        <v>53</v>
      </c>
      <c r="C207" s="8">
        <v>9434000</v>
      </c>
      <c r="D207" s="592" t="s">
        <v>1149</v>
      </c>
      <c r="E207" s="190" t="s">
        <v>125</v>
      </c>
      <c r="F207" s="190">
        <v>796</v>
      </c>
      <c r="G207" s="593" t="s">
        <v>46</v>
      </c>
      <c r="H207" s="593">
        <v>3</v>
      </c>
      <c r="I207" s="510">
        <v>75401000000</v>
      </c>
      <c r="J207" s="556" t="s">
        <v>939</v>
      </c>
      <c r="K207" s="594">
        <v>165000</v>
      </c>
      <c r="L207" s="8" t="s">
        <v>1010</v>
      </c>
      <c r="M207" s="8" t="s">
        <v>1024</v>
      </c>
      <c r="N207" s="8" t="s">
        <v>56</v>
      </c>
      <c r="O207" s="8" t="s">
        <v>58</v>
      </c>
      <c r="P207" s="258"/>
      <c r="Q207" s="258"/>
      <c r="R207" s="258"/>
      <c r="S207" s="258"/>
      <c r="T207" s="258"/>
      <c r="U207" s="258"/>
      <c r="V207" s="258"/>
      <c r="W207" s="258"/>
      <c r="X207" s="258"/>
      <c r="Y207" s="258"/>
      <c r="Z207" s="258"/>
      <c r="AA207" s="258"/>
      <c r="AB207" s="258"/>
      <c r="AC207" s="258"/>
      <c r="AD207" s="258"/>
      <c r="AE207" s="258"/>
      <c r="AF207" s="258"/>
      <c r="AG207" s="258"/>
      <c r="AH207" s="258"/>
      <c r="AI207" s="258"/>
      <c r="AJ207" s="258"/>
      <c r="AK207" s="258"/>
      <c r="AL207" s="258"/>
      <c r="AM207" s="258"/>
      <c r="AN207" s="258"/>
      <c r="AO207" s="258"/>
      <c r="AP207" s="258"/>
      <c r="AQ207" s="258"/>
      <c r="AR207" s="258"/>
      <c r="AS207" s="258"/>
      <c r="AT207" s="258"/>
      <c r="AU207" s="258"/>
      <c r="AV207" s="258"/>
      <c r="AW207" s="258"/>
      <c r="AX207" s="258"/>
      <c r="AY207" s="258"/>
      <c r="AZ207" s="258"/>
      <c r="BA207" s="258"/>
      <c r="BB207" s="258"/>
      <c r="BC207" s="258"/>
      <c r="BD207" s="258"/>
      <c r="BE207" s="258"/>
      <c r="BF207" s="258"/>
      <c r="BG207" s="258"/>
      <c r="BH207" s="258"/>
      <c r="BI207" s="258"/>
      <c r="BJ207" s="258"/>
      <c r="BK207" s="258"/>
      <c r="BL207" s="258"/>
      <c r="BM207" s="258"/>
      <c r="BN207" s="258"/>
      <c r="BO207" s="258"/>
      <c r="BP207" s="258"/>
      <c r="BQ207" s="258"/>
      <c r="BR207" s="258"/>
      <c r="BS207" s="258"/>
      <c r="BT207" s="258"/>
      <c r="BU207" s="258"/>
      <c r="BV207" s="258"/>
      <c r="BW207" s="258"/>
      <c r="BX207" s="258"/>
      <c r="BY207" s="258"/>
      <c r="BZ207" s="258"/>
      <c r="CA207" s="258"/>
      <c r="CB207" s="258"/>
      <c r="CC207" s="258"/>
      <c r="CD207" s="258"/>
      <c r="CE207" s="258"/>
      <c r="CF207" s="258"/>
      <c r="CG207" s="258"/>
      <c r="CH207" s="258"/>
      <c r="CI207" s="258"/>
      <c r="CJ207" s="258"/>
      <c r="CK207" s="258"/>
      <c r="CL207" s="258"/>
      <c r="CM207" s="258"/>
      <c r="CN207" s="258"/>
      <c r="CO207" s="258"/>
      <c r="CP207" s="258"/>
      <c r="CQ207" s="258"/>
      <c r="CR207" s="258"/>
      <c r="CS207" s="258"/>
      <c r="CT207" s="258"/>
      <c r="CU207" s="258"/>
      <c r="CV207" s="258"/>
      <c r="CW207" s="258"/>
      <c r="CX207" s="258"/>
      <c r="CY207" s="258"/>
      <c r="CZ207" s="258"/>
      <c r="DA207" s="258"/>
      <c r="DB207" s="258"/>
      <c r="DC207" s="258"/>
      <c r="DD207" s="258"/>
      <c r="DE207" s="258"/>
      <c r="DF207" s="258"/>
      <c r="DG207" s="258"/>
      <c r="DH207" s="258"/>
      <c r="DI207" s="258"/>
      <c r="DJ207" s="258"/>
      <c r="DK207" s="258"/>
      <c r="DL207" s="258"/>
      <c r="DM207" s="258"/>
      <c r="DN207" s="258"/>
      <c r="DO207" s="258"/>
      <c r="DP207" s="258"/>
      <c r="DQ207" s="258"/>
      <c r="DR207" s="258"/>
      <c r="DS207" s="258"/>
      <c r="DT207" s="258"/>
      <c r="DU207" s="258"/>
      <c r="DV207" s="258"/>
      <c r="DW207" s="258"/>
      <c r="DX207" s="258"/>
      <c r="DY207" s="258"/>
      <c r="DZ207" s="258"/>
      <c r="EA207" s="258"/>
      <c r="EB207" s="258"/>
      <c r="EC207" s="258"/>
      <c r="ED207" s="258"/>
      <c r="EE207" s="258"/>
      <c r="EF207" s="258"/>
      <c r="EG207" s="258"/>
      <c r="EH207" s="258"/>
      <c r="EI207" s="258"/>
      <c r="EJ207" s="258"/>
      <c r="EK207" s="258"/>
      <c r="EL207" s="258"/>
      <c r="EM207" s="258"/>
      <c r="EN207" s="258"/>
      <c r="EO207" s="258"/>
      <c r="EP207" s="258"/>
      <c r="EQ207" s="258"/>
      <c r="ER207" s="258"/>
      <c r="ES207" s="258"/>
      <c r="ET207" s="258"/>
      <c r="EU207" s="258"/>
      <c r="EV207" s="258"/>
      <c r="EW207" s="258"/>
      <c r="EX207" s="258"/>
      <c r="EY207" s="258"/>
      <c r="EZ207" s="258"/>
      <c r="FA207" s="258"/>
      <c r="FB207" s="258"/>
      <c r="FC207" s="258"/>
      <c r="FD207" s="258"/>
      <c r="FE207" s="258"/>
      <c r="FF207" s="258"/>
      <c r="FG207" s="258"/>
      <c r="FH207" s="258"/>
      <c r="FI207" s="258"/>
      <c r="FJ207" s="258"/>
      <c r="FK207" s="258"/>
      <c r="FL207" s="258"/>
      <c r="FM207" s="258"/>
      <c r="FN207" s="258"/>
      <c r="FO207" s="258"/>
      <c r="FP207" s="258"/>
      <c r="FQ207" s="258"/>
      <c r="FR207" s="258"/>
      <c r="FS207" s="258"/>
      <c r="FT207" s="258"/>
    </row>
    <row r="208" spans="1:176" s="526" customFormat="1" ht="22.5" customHeight="1">
      <c r="A208" s="553">
        <v>183</v>
      </c>
      <c r="B208" s="8" t="s">
        <v>53</v>
      </c>
      <c r="C208" s="8">
        <v>9434000</v>
      </c>
      <c r="D208" s="592" t="s">
        <v>1150</v>
      </c>
      <c r="E208" s="190" t="s">
        <v>125</v>
      </c>
      <c r="F208" s="190">
        <v>796</v>
      </c>
      <c r="G208" s="593" t="s">
        <v>46</v>
      </c>
      <c r="H208" s="593">
        <v>1</v>
      </c>
      <c r="I208" s="510">
        <v>75401000000</v>
      </c>
      <c r="J208" s="556" t="s">
        <v>939</v>
      </c>
      <c r="K208" s="594">
        <v>500000</v>
      </c>
      <c r="L208" s="8" t="s">
        <v>1010</v>
      </c>
      <c r="M208" s="8" t="s">
        <v>1024</v>
      </c>
      <c r="N208" s="8" t="s">
        <v>56</v>
      </c>
      <c r="O208" s="8" t="s">
        <v>58</v>
      </c>
      <c r="P208" s="258"/>
      <c r="Q208" s="258"/>
      <c r="R208" s="258"/>
      <c r="S208" s="258"/>
      <c r="T208" s="258"/>
      <c r="U208" s="258"/>
      <c r="V208" s="258"/>
      <c r="W208" s="258"/>
      <c r="X208" s="258"/>
      <c r="Y208" s="258"/>
      <c r="Z208" s="258"/>
      <c r="AA208" s="258"/>
      <c r="AB208" s="258"/>
      <c r="AC208" s="258"/>
      <c r="AD208" s="258"/>
      <c r="AE208" s="258"/>
      <c r="AF208" s="258"/>
      <c r="AG208" s="258"/>
      <c r="AH208" s="258"/>
      <c r="AI208" s="258"/>
      <c r="AJ208" s="258"/>
      <c r="AK208" s="258"/>
      <c r="AL208" s="258"/>
      <c r="AM208" s="258"/>
      <c r="AN208" s="258"/>
      <c r="AO208" s="258"/>
      <c r="AP208" s="258"/>
      <c r="AQ208" s="258"/>
      <c r="AR208" s="258"/>
      <c r="AS208" s="258"/>
      <c r="AT208" s="258"/>
      <c r="AU208" s="258"/>
      <c r="AV208" s="258"/>
      <c r="AW208" s="258"/>
      <c r="AX208" s="258"/>
      <c r="AY208" s="258"/>
      <c r="AZ208" s="258"/>
      <c r="BA208" s="258"/>
      <c r="BB208" s="258"/>
      <c r="BC208" s="258"/>
      <c r="BD208" s="258"/>
      <c r="BE208" s="258"/>
      <c r="BF208" s="258"/>
      <c r="BG208" s="258"/>
      <c r="BH208" s="258"/>
      <c r="BI208" s="258"/>
      <c r="BJ208" s="258"/>
      <c r="BK208" s="258"/>
      <c r="BL208" s="258"/>
      <c r="BM208" s="258"/>
      <c r="BN208" s="258"/>
      <c r="BO208" s="258"/>
      <c r="BP208" s="258"/>
      <c r="BQ208" s="258"/>
      <c r="BR208" s="258"/>
      <c r="BS208" s="258"/>
      <c r="BT208" s="258"/>
      <c r="BU208" s="258"/>
      <c r="BV208" s="258"/>
      <c r="BW208" s="258"/>
      <c r="BX208" s="258"/>
      <c r="BY208" s="258"/>
      <c r="BZ208" s="258"/>
      <c r="CA208" s="258"/>
      <c r="CB208" s="258"/>
      <c r="CC208" s="258"/>
      <c r="CD208" s="258"/>
      <c r="CE208" s="258"/>
      <c r="CF208" s="258"/>
      <c r="CG208" s="258"/>
      <c r="CH208" s="258"/>
      <c r="CI208" s="258"/>
      <c r="CJ208" s="258"/>
      <c r="CK208" s="258"/>
      <c r="CL208" s="258"/>
      <c r="CM208" s="258"/>
      <c r="CN208" s="258"/>
      <c r="CO208" s="258"/>
      <c r="CP208" s="258"/>
      <c r="CQ208" s="258"/>
      <c r="CR208" s="258"/>
      <c r="CS208" s="258"/>
      <c r="CT208" s="258"/>
      <c r="CU208" s="258"/>
      <c r="CV208" s="258"/>
      <c r="CW208" s="258"/>
      <c r="CX208" s="258"/>
      <c r="CY208" s="258"/>
      <c r="CZ208" s="258"/>
      <c r="DA208" s="258"/>
      <c r="DB208" s="258"/>
      <c r="DC208" s="258"/>
      <c r="DD208" s="258"/>
      <c r="DE208" s="258"/>
      <c r="DF208" s="258"/>
      <c r="DG208" s="258"/>
      <c r="DH208" s="258"/>
      <c r="DI208" s="258"/>
      <c r="DJ208" s="258"/>
      <c r="DK208" s="258"/>
      <c r="DL208" s="258"/>
      <c r="DM208" s="258"/>
      <c r="DN208" s="258"/>
      <c r="DO208" s="258"/>
      <c r="DP208" s="258"/>
      <c r="DQ208" s="258"/>
      <c r="DR208" s="258"/>
      <c r="DS208" s="258"/>
      <c r="DT208" s="258"/>
      <c r="DU208" s="258"/>
      <c r="DV208" s="258"/>
      <c r="DW208" s="258"/>
      <c r="DX208" s="258"/>
      <c r="DY208" s="258"/>
      <c r="DZ208" s="258"/>
      <c r="EA208" s="258"/>
      <c r="EB208" s="258"/>
      <c r="EC208" s="258"/>
      <c r="ED208" s="258"/>
      <c r="EE208" s="258"/>
      <c r="EF208" s="258"/>
      <c r="EG208" s="258"/>
      <c r="EH208" s="258"/>
      <c r="EI208" s="258"/>
      <c r="EJ208" s="258"/>
      <c r="EK208" s="258"/>
      <c r="EL208" s="258"/>
      <c r="EM208" s="258"/>
      <c r="EN208" s="258"/>
      <c r="EO208" s="258"/>
      <c r="EP208" s="258"/>
      <c r="EQ208" s="258"/>
      <c r="ER208" s="258"/>
      <c r="ES208" s="258"/>
      <c r="ET208" s="258"/>
      <c r="EU208" s="258"/>
      <c r="EV208" s="258"/>
      <c r="EW208" s="258"/>
      <c r="EX208" s="258"/>
      <c r="EY208" s="258"/>
      <c r="EZ208" s="258"/>
      <c r="FA208" s="258"/>
      <c r="FB208" s="258"/>
      <c r="FC208" s="258"/>
      <c r="FD208" s="258"/>
      <c r="FE208" s="258"/>
      <c r="FF208" s="258"/>
      <c r="FG208" s="258"/>
      <c r="FH208" s="258"/>
      <c r="FI208" s="258"/>
      <c r="FJ208" s="258"/>
      <c r="FK208" s="258"/>
      <c r="FL208" s="258"/>
      <c r="FM208" s="258"/>
      <c r="FN208" s="258"/>
      <c r="FO208" s="258"/>
      <c r="FP208" s="258"/>
      <c r="FQ208" s="258"/>
      <c r="FR208" s="258"/>
      <c r="FS208" s="258"/>
      <c r="FT208" s="258"/>
    </row>
    <row r="209" spans="1:176" s="526" customFormat="1" ht="22.5" customHeight="1">
      <c r="A209" s="553">
        <v>184</v>
      </c>
      <c r="B209" s="8" t="s">
        <v>53</v>
      </c>
      <c r="C209" s="8">
        <v>9434000</v>
      </c>
      <c r="D209" s="592" t="s">
        <v>1151</v>
      </c>
      <c r="E209" s="190" t="s">
        <v>125</v>
      </c>
      <c r="F209" s="190">
        <v>796</v>
      </c>
      <c r="G209" s="593" t="s">
        <v>46</v>
      </c>
      <c r="H209" s="593">
        <v>8</v>
      </c>
      <c r="I209" s="510">
        <v>75401000000</v>
      </c>
      <c r="J209" s="556" t="s">
        <v>939</v>
      </c>
      <c r="K209" s="594">
        <v>1813000</v>
      </c>
      <c r="L209" s="8" t="s">
        <v>1010</v>
      </c>
      <c r="M209" s="8" t="s">
        <v>1024</v>
      </c>
      <c r="N209" s="8" t="s">
        <v>56</v>
      </c>
      <c r="O209" s="8" t="s">
        <v>58</v>
      </c>
      <c r="P209" s="258"/>
      <c r="Q209" s="258"/>
      <c r="R209" s="258"/>
      <c r="S209" s="258"/>
      <c r="T209" s="258"/>
      <c r="U209" s="258"/>
      <c r="V209" s="258"/>
      <c r="W209" s="258"/>
      <c r="X209" s="258"/>
      <c r="Y209" s="258"/>
      <c r="Z209" s="258"/>
      <c r="AA209" s="258"/>
      <c r="AB209" s="258"/>
      <c r="AC209" s="258"/>
      <c r="AD209" s="258"/>
      <c r="AE209" s="258"/>
      <c r="AF209" s="258"/>
      <c r="AG209" s="258"/>
      <c r="AH209" s="258"/>
      <c r="AI209" s="258"/>
      <c r="AJ209" s="258"/>
      <c r="AK209" s="258"/>
      <c r="AL209" s="258"/>
      <c r="AM209" s="258"/>
      <c r="AN209" s="258"/>
      <c r="AO209" s="258"/>
      <c r="AP209" s="258"/>
      <c r="AQ209" s="258"/>
      <c r="AR209" s="258"/>
      <c r="AS209" s="258"/>
      <c r="AT209" s="258"/>
      <c r="AU209" s="258"/>
      <c r="AV209" s="258"/>
      <c r="AW209" s="258"/>
      <c r="AX209" s="258"/>
      <c r="AY209" s="258"/>
      <c r="AZ209" s="258"/>
      <c r="BA209" s="258"/>
      <c r="BB209" s="258"/>
      <c r="BC209" s="258"/>
      <c r="BD209" s="258"/>
      <c r="BE209" s="258"/>
      <c r="BF209" s="258"/>
      <c r="BG209" s="258"/>
      <c r="BH209" s="258"/>
      <c r="BI209" s="258"/>
      <c r="BJ209" s="258"/>
      <c r="BK209" s="258"/>
      <c r="BL209" s="258"/>
      <c r="BM209" s="258"/>
      <c r="BN209" s="258"/>
      <c r="BO209" s="258"/>
      <c r="BP209" s="258"/>
      <c r="BQ209" s="258"/>
      <c r="BR209" s="258"/>
      <c r="BS209" s="258"/>
      <c r="BT209" s="258"/>
      <c r="BU209" s="258"/>
      <c r="BV209" s="258"/>
      <c r="BW209" s="258"/>
      <c r="BX209" s="258"/>
      <c r="BY209" s="258"/>
      <c r="BZ209" s="258"/>
      <c r="CA209" s="258"/>
      <c r="CB209" s="258"/>
      <c r="CC209" s="258"/>
      <c r="CD209" s="258"/>
      <c r="CE209" s="258"/>
      <c r="CF209" s="258"/>
      <c r="CG209" s="258"/>
      <c r="CH209" s="258"/>
      <c r="CI209" s="258"/>
      <c r="CJ209" s="258"/>
      <c r="CK209" s="258"/>
      <c r="CL209" s="258"/>
      <c r="CM209" s="258"/>
      <c r="CN209" s="258"/>
      <c r="CO209" s="258"/>
      <c r="CP209" s="258"/>
      <c r="CQ209" s="258"/>
      <c r="CR209" s="258"/>
      <c r="CS209" s="258"/>
      <c r="CT209" s="258"/>
      <c r="CU209" s="258"/>
      <c r="CV209" s="258"/>
      <c r="CW209" s="258"/>
      <c r="CX209" s="258"/>
      <c r="CY209" s="258"/>
      <c r="CZ209" s="258"/>
      <c r="DA209" s="258"/>
      <c r="DB209" s="258"/>
      <c r="DC209" s="258"/>
      <c r="DD209" s="258"/>
      <c r="DE209" s="258"/>
      <c r="DF209" s="258"/>
      <c r="DG209" s="258"/>
      <c r="DH209" s="258"/>
      <c r="DI209" s="258"/>
      <c r="DJ209" s="258"/>
      <c r="DK209" s="258"/>
      <c r="DL209" s="258"/>
      <c r="DM209" s="258"/>
      <c r="DN209" s="258"/>
      <c r="DO209" s="258"/>
      <c r="DP209" s="258"/>
      <c r="DQ209" s="258"/>
      <c r="DR209" s="258"/>
      <c r="DS209" s="258"/>
      <c r="DT209" s="258"/>
      <c r="DU209" s="258"/>
      <c r="DV209" s="258"/>
      <c r="DW209" s="258"/>
      <c r="DX209" s="258"/>
      <c r="DY209" s="258"/>
      <c r="DZ209" s="258"/>
      <c r="EA209" s="258"/>
      <c r="EB209" s="258"/>
      <c r="EC209" s="258"/>
      <c r="ED209" s="258"/>
      <c r="EE209" s="258"/>
      <c r="EF209" s="258"/>
      <c r="EG209" s="258"/>
      <c r="EH209" s="258"/>
      <c r="EI209" s="258"/>
      <c r="EJ209" s="258"/>
      <c r="EK209" s="258"/>
      <c r="EL209" s="258"/>
      <c r="EM209" s="258"/>
      <c r="EN209" s="258"/>
      <c r="EO209" s="258"/>
      <c r="EP209" s="258"/>
      <c r="EQ209" s="258"/>
      <c r="ER209" s="258"/>
      <c r="ES209" s="258"/>
      <c r="ET209" s="258"/>
      <c r="EU209" s="258"/>
      <c r="EV209" s="258"/>
      <c r="EW209" s="258"/>
      <c r="EX209" s="258"/>
      <c r="EY209" s="258"/>
      <c r="EZ209" s="258"/>
      <c r="FA209" s="258"/>
      <c r="FB209" s="258"/>
      <c r="FC209" s="258"/>
      <c r="FD209" s="258"/>
      <c r="FE209" s="258"/>
      <c r="FF209" s="258"/>
      <c r="FG209" s="258"/>
      <c r="FH209" s="258"/>
      <c r="FI209" s="258"/>
      <c r="FJ209" s="258"/>
      <c r="FK209" s="258"/>
      <c r="FL209" s="258"/>
      <c r="FM209" s="258"/>
      <c r="FN209" s="258"/>
      <c r="FO209" s="258"/>
      <c r="FP209" s="258"/>
      <c r="FQ209" s="258"/>
      <c r="FR209" s="258"/>
      <c r="FS209" s="258"/>
      <c r="FT209" s="258"/>
    </row>
    <row r="210" spans="1:176" s="526" customFormat="1" ht="22.5" customHeight="1">
      <c r="A210" s="553">
        <v>185</v>
      </c>
      <c r="B210" s="8" t="s">
        <v>53</v>
      </c>
      <c r="C210" s="8">
        <v>9434000</v>
      </c>
      <c r="D210" s="597" t="s">
        <v>1152</v>
      </c>
      <c r="E210" s="190" t="s">
        <v>125</v>
      </c>
      <c r="F210" s="190">
        <v>796</v>
      </c>
      <c r="G210" s="598" t="s">
        <v>46</v>
      </c>
      <c r="H210" s="598">
        <v>4</v>
      </c>
      <c r="I210" s="510">
        <v>75401000000</v>
      </c>
      <c r="J210" s="556" t="s">
        <v>939</v>
      </c>
      <c r="K210" s="599">
        <v>1142000</v>
      </c>
      <c r="L210" s="8" t="s">
        <v>1010</v>
      </c>
      <c r="M210" s="8" t="s">
        <v>1024</v>
      </c>
      <c r="N210" s="8" t="s">
        <v>56</v>
      </c>
      <c r="O210" s="8" t="s">
        <v>58</v>
      </c>
      <c r="P210" s="258"/>
      <c r="Q210" s="258"/>
      <c r="R210" s="258"/>
      <c r="S210" s="258"/>
      <c r="T210" s="258"/>
      <c r="U210" s="258"/>
      <c r="V210" s="258"/>
      <c r="W210" s="258"/>
      <c r="X210" s="258"/>
      <c r="Y210" s="258"/>
      <c r="Z210" s="258"/>
      <c r="AA210" s="258"/>
      <c r="AB210" s="258"/>
      <c r="AC210" s="258"/>
      <c r="AD210" s="258"/>
      <c r="AE210" s="258"/>
      <c r="AF210" s="258"/>
      <c r="AG210" s="258"/>
      <c r="AH210" s="258"/>
      <c r="AI210" s="258"/>
      <c r="AJ210" s="258"/>
      <c r="AK210" s="258"/>
      <c r="AL210" s="258"/>
      <c r="AM210" s="258"/>
      <c r="AN210" s="258"/>
      <c r="AO210" s="258"/>
      <c r="AP210" s="258"/>
      <c r="AQ210" s="258"/>
      <c r="AR210" s="258"/>
      <c r="AS210" s="258"/>
      <c r="AT210" s="258"/>
      <c r="AU210" s="258"/>
      <c r="AV210" s="258"/>
      <c r="AW210" s="258"/>
      <c r="AX210" s="258"/>
      <c r="AY210" s="258"/>
      <c r="AZ210" s="258"/>
      <c r="BA210" s="258"/>
      <c r="BB210" s="258"/>
      <c r="BC210" s="258"/>
      <c r="BD210" s="258"/>
      <c r="BE210" s="258"/>
      <c r="BF210" s="258"/>
      <c r="BG210" s="258"/>
      <c r="BH210" s="258"/>
      <c r="BI210" s="258"/>
      <c r="BJ210" s="258"/>
      <c r="BK210" s="258"/>
      <c r="BL210" s="258"/>
      <c r="BM210" s="258"/>
      <c r="BN210" s="258"/>
      <c r="BO210" s="258"/>
      <c r="BP210" s="258"/>
      <c r="BQ210" s="258"/>
      <c r="BR210" s="258"/>
      <c r="BS210" s="258"/>
      <c r="BT210" s="258"/>
      <c r="BU210" s="258"/>
      <c r="BV210" s="258"/>
      <c r="BW210" s="258"/>
      <c r="BX210" s="258"/>
      <c r="BY210" s="258"/>
      <c r="BZ210" s="258"/>
      <c r="CA210" s="258"/>
      <c r="CB210" s="258"/>
      <c r="CC210" s="258"/>
      <c r="CD210" s="258"/>
      <c r="CE210" s="258"/>
      <c r="CF210" s="258"/>
      <c r="CG210" s="258"/>
      <c r="CH210" s="258"/>
      <c r="CI210" s="258"/>
      <c r="CJ210" s="258"/>
      <c r="CK210" s="258"/>
      <c r="CL210" s="258"/>
      <c r="CM210" s="258"/>
      <c r="CN210" s="258"/>
      <c r="CO210" s="258"/>
      <c r="CP210" s="258"/>
      <c r="CQ210" s="258"/>
      <c r="CR210" s="258"/>
      <c r="CS210" s="258"/>
      <c r="CT210" s="258"/>
      <c r="CU210" s="258"/>
      <c r="CV210" s="258"/>
      <c r="CW210" s="258"/>
      <c r="CX210" s="258"/>
      <c r="CY210" s="258"/>
      <c r="CZ210" s="258"/>
      <c r="DA210" s="258"/>
      <c r="DB210" s="258"/>
      <c r="DC210" s="258"/>
      <c r="DD210" s="258"/>
      <c r="DE210" s="258"/>
      <c r="DF210" s="258"/>
      <c r="DG210" s="258"/>
      <c r="DH210" s="258"/>
      <c r="DI210" s="258"/>
      <c r="DJ210" s="258"/>
      <c r="DK210" s="258"/>
      <c r="DL210" s="258"/>
      <c r="DM210" s="258"/>
      <c r="DN210" s="258"/>
      <c r="DO210" s="258"/>
      <c r="DP210" s="258"/>
      <c r="DQ210" s="258"/>
      <c r="DR210" s="258"/>
      <c r="DS210" s="258"/>
      <c r="DT210" s="258"/>
      <c r="DU210" s="258"/>
      <c r="DV210" s="258"/>
      <c r="DW210" s="258"/>
      <c r="DX210" s="258"/>
      <c r="DY210" s="258"/>
      <c r="DZ210" s="258"/>
      <c r="EA210" s="258"/>
      <c r="EB210" s="258"/>
      <c r="EC210" s="258"/>
      <c r="ED210" s="258"/>
      <c r="EE210" s="258"/>
      <c r="EF210" s="258"/>
      <c r="EG210" s="258"/>
      <c r="EH210" s="258"/>
      <c r="EI210" s="258"/>
      <c r="EJ210" s="258"/>
      <c r="EK210" s="258"/>
      <c r="EL210" s="258"/>
      <c r="EM210" s="258"/>
      <c r="EN210" s="258"/>
      <c r="EO210" s="258"/>
      <c r="EP210" s="258"/>
      <c r="EQ210" s="258"/>
      <c r="ER210" s="258"/>
      <c r="ES210" s="258"/>
      <c r="ET210" s="258"/>
      <c r="EU210" s="258"/>
      <c r="EV210" s="258"/>
      <c r="EW210" s="258"/>
      <c r="EX210" s="258"/>
      <c r="EY210" s="258"/>
      <c r="EZ210" s="258"/>
      <c r="FA210" s="258"/>
      <c r="FB210" s="258"/>
      <c r="FC210" s="258"/>
      <c r="FD210" s="258"/>
      <c r="FE210" s="258"/>
      <c r="FF210" s="258"/>
      <c r="FG210" s="258"/>
      <c r="FH210" s="258"/>
      <c r="FI210" s="258"/>
      <c r="FJ210" s="258"/>
      <c r="FK210" s="258"/>
      <c r="FL210" s="258"/>
      <c r="FM210" s="258"/>
      <c r="FN210" s="258"/>
      <c r="FO210" s="258"/>
      <c r="FP210" s="258"/>
      <c r="FQ210" s="258"/>
      <c r="FR210" s="258"/>
      <c r="FS210" s="258"/>
      <c r="FT210" s="258"/>
    </row>
    <row r="211" spans="1:176" s="526" customFormat="1" ht="22.5" customHeight="1">
      <c r="A211" s="553">
        <v>186</v>
      </c>
      <c r="B211" s="8" t="s">
        <v>53</v>
      </c>
      <c r="C211" s="8">
        <v>9434000</v>
      </c>
      <c r="D211" s="597" t="s">
        <v>1153</v>
      </c>
      <c r="E211" s="190" t="s">
        <v>125</v>
      </c>
      <c r="F211" s="190">
        <v>796</v>
      </c>
      <c r="G211" s="598" t="s">
        <v>46</v>
      </c>
      <c r="H211" s="598">
        <v>5</v>
      </c>
      <c r="I211" s="510">
        <v>75401000000</v>
      </c>
      <c r="J211" s="556" t="s">
        <v>939</v>
      </c>
      <c r="K211" s="599">
        <v>35000</v>
      </c>
      <c r="L211" s="8" t="s">
        <v>1010</v>
      </c>
      <c r="M211" s="8" t="s">
        <v>1024</v>
      </c>
      <c r="N211" s="8" t="s">
        <v>56</v>
      </c>
      <c r="O211" s="8" t="s">
        <v>58</v>
      </c>
      <c r="P211" s="258"/>
      <c r="Q211" s="258"/>
      <c r="R211" s="258"/>
      <c r="S211" s="258"/>
      <c r="T211" s="258"/>
      <c r="U211" s="258"/>
      <c r="V211" s="258"/>
      <c r="W211" s="258"/>
      <c r="X211" s="258"/>
      <c r="Y211" s="258"/>
      <c r="Z211" s="258"/>
      <c r="AA211" s="258"/>
      <c r="AB211" s="258"/>
      <c r="AC211" s="258"/>
      <c r="AD211" s="258"/>
      <c r="AE211" s="258"/>
      <c r="AF211" s="258"/>
      <c r="AG211" s="258"/>
      <c r="AH211" s="258"/>
      <c r="AI211" s="258"/>
      <c r="AJ211" s="258"/>
      <c r="AK211" s="258"/>
      <c r="AL211" s="258"/>
      <c r="AM211" s="258"/>
      <c r="AN211" s="258"/>
      <c r="AO211" s="258"/>
      <c r="AP211" s="258"/>
      <c r="AQ211" s="258"/>
      <c r="AR211" s="258"/>
      <c r="AS211" s="258"/>
      <c r="AT211" s="258"/>
      <c r="AU211" s="258"/>
      <c r="AV211" s="258"/>
      <c r="AW211" s="258"/>
      <c r="AX211" s="258"/>
      <c r="AY211" s="258"/>
      <c r="AZ211" s="258"/>
      <c r="BA211" s="258"/>
      <c r="BB211" s="258"/>
      <c r="BC211" s="258"/>
      <c r="BD211" s="258"/>
      <c r="BE211" s="258"/>
      <c r="BF211" s="258"/>
      <c r="BG211" s="258"/>
      <c r="BH211" s="258"/>
      <c r="BI211" s="258"/>
      <c r="BJ211" s="258"/>
      <c r="BK211" s="258"/>
      <c r="BL211" s="258"/>
      <c r="BM211" s="258"/>
      <c r="BN211" s="258"/>
      <c r="BO211" s="258"/>
      <c r="BP211" s="258"/>
      <c r="BQ211" s="258"/>
      <c r="BR211" s="258"/>
      <c r="BS211" s="258"/>
      <c r="BT211" s="258"/>
      <c r="BU211" s="258"/>
      <c r="BV211" s="258"/>
      <c r="BW211" s="258"/>
      <c r="BX211" s="258"/>
      <c r="BY211" s="258"/>
      <c r="BZ211" s="258"/>
      <c r="CA211" s="258"/>
      <c r="CB211" s="258"/>
      <c r="CC211" s="258"/>
      <c r="CD211" s="258"/>
      <c r="CE211" s="258"/>
      <c r="CF211" s="258"/>
      <c r="CG211" s="258"/>
      <c r="CH211" s="258"/>
      <c r="CI211" s="258"/>
      <c r="CJ211" s="258"/>
      <c r="CK211" s="258"/>
      <c r="CL211" s="258"/>
      <c r="CM211" s="258"/>
      <c r="CN211" s="258"/>
      <c r="CO211" s="258"/>
      <c r="CP211" s="258"/>
      <c r="CQ211" s="258"/>
      <c r="CR211" s="258"/>
      <c r="CS211" s="258"/>
      <c r="CT211" s="258"/>
      <c r="CU211" s="258"/>
      <c r="CV211" s="258"/>
      <c r="CW211" s="258"/>
      <c r="CX211" s="258"/>
      <c r="CY211" s="258"/>
      <c r="CZ211" s="258"/>
      <c r="DA211" s="258"/>
      <c r="DB211" s="258"/>
      <c r="DC211" s="258"/>
      <c r="DD211" s="258"/>
      <c r="DE211" s="258"/>
      <c r="DF211" s="258"/>
      <c r="DG211" s="258"/>
      <c r="DH211" s="258"/>
      <c r="DI211" s="258"/>
      <c r="DJ211" s="258"/>
      <c r="DK211" s="258"/>
      <c r="DL211" s="258"/>
      <c r="DM211" s="258"/>
      <c r="DN211" s="258"/>
      <c r="DO211" s="258"/>
      <c r="DP211" s="258"/>
      <c r="DQ211" s="258"/>
      <c r="DR211" s="258"/>
      <c r="DS211" s="258"/>
      <c r="DT211" s="258"/>
      <c r="DU211" s="258"/>
      <c r="DV211" s="258"/>
      <c r="DW211" s="258"/>
      <c r="DX211" s="258"/>
      <c r="DY211" s="258"/>
      <c r="DZ211" s="258"/>
      <c r="EA211" s="258"/>
      <c r="EB211" s="258"/>
      <c r="EC211" s="258"/>
      <c r="ED211" s="258"/>
      <c r="EE211" s="258"/>
      <c r="EF211" s="258"/>
      <c r="EG211" s="258"/>
      <c r="EH211" s="258"/>
      <c r="EI211" s="258"/>
      <c r="EJ211" s="258"/>
      <c r="EK211" s="258"/>
      <c r="EL211" s="258"/>
      <c r="EM211" s="258"/>
      <c r="EN211" s="258"/>
      <c r="EO211" s="258"/>
      <c r="EP211" s="258"/>
      <c r="EQ211" s="258"/>
      <c r="ER211" s="258"/>
      <c r="ES211" s="258"/>
      <c r="ET211" s="258"/>
      <c r="EU211" s="258"/>
      <c r="EV211" s="258"/>
      <c r="EW211" s="258"/>
      <c r="EX211" s="258"/>
      <c r="EY211" s="258"/>
      <c r="EZ211" s="258"/>
      <c r="FA211" s="258"/>
      <c r="FB211" s="258"/>
      <c r="FC211" s="258"/>
      <c r="FD211" s="258"/>
      <c r="FE211" s="258"/>
      <c r="FF211" s="258"/>
      <c r="FG211" s="258"/>
      <c r="FH211" s="258"/>
      <c r="FI211" s="258"/>
      <c r="FJ211" s="258"/>
      <c r="FK211" s="258"/>
      <c r="FL211" s="258"/>
      <c r="FM211" s="258"/>
      <c r="FN211" s="258"/>
      <c r="FO211" s="258"/>
      <c r="FP211" s="258"/>
      <c r="FQ211" s="258"/>
      <c r="FR211" s="258"/>
      <c r="FS211" s="258"/>
      <c r="FT211" s="258"/>
    </row>
    <row r="212" spans="1:176" s="526" customFormat="1" ht="28.5" customHeight="1">
      <c r="A212" s="553">
        <v>187</v>
      </c>
      <c r="B212" s="8" t="s">
        <v>53</v>
      </c>
      <c r="C212" s="8">
        <v>9434000</v>
      </c>
      <c r="D212" s="597" t="s">
        <v>1154</v>
      </c>
      <c r="E212" s="190" t="s">
        <v>125</v>
      </c>
      <c r="F212" s="190">
        <v>796</v>
      </c>
      <c r="G212" s="598" t="s">
        <v>46</v>
      </c>
      <c r="H212" s="598">
        <v>1</v>
      </c>
      <c r="I212" s="510">
        <v>75401000000</v>
      </c>
      <c r="J212" s="556" t="s">
        <v>939</v>
      </c>
      <c r="K212" s="599">
        <v>1500000</v>
      </c>
      <c r="L212" s="8" t="s">
        <v>1010</v>
      </c>
      <c r="M212" s="8" t="s">
        <v>1024</v>
      </c>
      <c r="N212" s="8" t="s">
        <v>56</v>
      </c>
      <c r="O212" s="8" t="s">
        <v>58</v>
      </c>
      <c r="P212" s="258"/>
      <c r="Q212" s="258"/>
      <c r="R212" s="258"/>
      <c r="S212" s="258"/>
      <c r="T212" s="258"/>
      <c r="U212" s="258"/>
      <c r="V212" s="258"/>
      <c r="W212" s="258"/>
      <c r="X212" s="258"/>
      <c r="Y212" s="258"/>
      <c r="Z212" s="258"/>
      <c r="AA212" s="258"/>
      <c r="AB212" s="258"/>
      <c r="AC212" s="258"/>
      <c r="AD212" s="258"/>
      <c r="AE212" s="258"/>
      <c r="AF212" s="258"/>
      <c r="AG212" s="258"/>
      <c r="AH212" s="258"/>
      <c r="AI212" s="258"/>
      <c r="AJ212" s="258"/>
      <c r="AK212" s="258"/>
      <c r="AL212" s="258"/>
      <c r="AM212" s="258"/>
      <c r="AN212" s="258"/>
      <c r="AO212" s="258"/>
      <c r="AP212" s="258"/>
      <c r="AQ212" s="258"/>
      <c r="AR212" s="258"/>
      <c r="AS212" s="258"/>
      <c r="AT212" s="258"/>
      <c r="AU212" s="258"/>
      <c r="AV212" s="258"/>
      <c r="AW212" s="258"/>
      <c r="AX212" s="258"/>
      <c r="AY212" s="258"/>
      <c r="AZ212" s="258"/>
      <c r="BA212" s="258"/>
      <c r="BB212" s="258"/>
      <c r="BC212" s="258"/>
      <c r="BD212" s="258"/>
      <c r="BE212" s="258"/>
      <c r="BF212" s="258"/>
      <c r="BG212" s="258"/>
      <c r="BH212" s="258"/>
      <c r="BI212" s="258"/>
      <c r="BJ212" s="258"/>
      <c r="BK212" s="258"/>
      <c r="BL212" s="258"/>
      <c r="BM212" s="258"/>
      <c r="BN212" s="258"/>
      <c r="BO212" s="258"/>
      <c r="BP212" s="258"/>
      <c r="BQ212" s="258"/>
      <c r="BR212" s="258"/>
      <c r="BS212" s="258"/>
      <c r="BT212" s="258"/>
      <c r="BU212" s="258"/>
      <c r="BV212" s="258"/>
      <c r="BW212" s="258"/>
      <c r="BX212" s="258"/>
      <c r="BY212" s="258"/>
      <c r="BZ212" s="258"/>
      <c r="CA212" s="258"/>
      <c r="CB212" s="258"/>
      <c r="CC212" s="258"/>
      <c r="CD212" s="258"/>
      <c r="CE212" s="258"/>
      <c r="CF212" s="258"/>
      <c r="CG212" s="258"/>
      <c r="CH212" s="258"/>
      <c r="CI212" s="258"/>
      <c r="CJ212" s="258"/>
      <c r="CK212" s="258"/>
      <c r="CL212" s="258"/>
      <c r="CM212" s="258"/>
      <c r="CN212" s="258"/>
      <c r="CO212" s="258"/>
      <c r="CP212" s="258"/>
      <c r="CQ212" s="258"/>
      <c r="CR212" s="258"/>
      <c r="CS212" s="258"/>
      <c r="CT212" s="258"/>
      <c r="CU212" s="258"/>
      <c r="CV212" s="258"/>
      <c r="CW212" s="258"/>
      <c r="CX212" s="258"/>
      <c r="CY212" s="258"/>
      <c r="CZ212" s="258"/>
      <c r="DA212" s="258"/>
      <c r="DB212" s="258"/>
      <c r="DC212" s="258"/>
      <c r="DD212" s="258"/>
      <c r="DE212" s="258"/>
      <c r="DF212" s="258"/>
      <c r="DG212" s="258"/>
      <c r="DH212" s="258"/>
      <c r="DI212" s="258"/>
      <c r="DJ212" s="258"/>
      <c r="DK212" s="258"/>
      <c r="DL212" s="258"/>
      <c r="DM212" s="258"/>
      <c r="DN212" s="258"/>
      <c r="DO212" s="258"/>
      <c r="DP212" s="258"/>
      <c r="DQ212" s="258"/>
      <c r="DR212" s="258"/>
      <c r="DS212" s="258"/>
      <c r="DT212" s="258"/>
      <c r="DU212" s="258"/>
      <c r="DV212" s="258"/>
      <c r="DW212" s="258"/>
      <c r="DX212" s="258"/>
      <c r="DY212" s="258"/>
      <c r="DZ212" s="258"/>
      <c r="EA212" s="258"/>
      <c r="EB212" s="258"/>
      <c r="EC212" s="258"/>
      <c r="ED212" s="258"/>
      <c r="EE212" s="258"/>
      <c r="EF212" s="258"/>
      <c r="EG212" s="258"/>
      <c r="EH212" s="258"/>
      <c r="EI212" s="258"/>
      <c r="EJ212" s="258"/>
      <c r="EK212" s="258"/>
      <c r="EL212" s="258"/>
      <c r="EM212" s="258"/>
      <c r="EN212" s="258"/>
      <c r="EO212" s="258"/>
      <c r="EP212" s="258"/>
      <c r="EQ212" s="258"/>
      <c r="ER212" s="258"/>
      <c r="ES212" s="258"/>
      <c r="ET212" s="258"/>
      <c r="EU212" s="258"/>
      <c r="EV212" s="258"/>
      <c r="EW212" s="258"/>
      <c r="EX212" s="258"/>
      <c r="EY212" s="258"/>
      <c r="EZ212" s="258"/>
      <c r="FA212" s="258"/>
      <c r="FB212" s="258"/>
      <c r="FC212" s="258"/>
      <c r="FD212" s="258"/>
      <c r="FE212" s="258"/>
      <c r="FF212" s="258"/>
      <c r="FG212" s="258"/>
      <c r="FH212" s="258"/>
      <c r="FI212" s="258"/>
      <c r="FJ212" s="258"/>
      <c r="FK212" s="258"/>
      <c r="FL212" s="258"/>
      <c r="FM212" s="258"/>
      <c r="FN212" s="258"/>
      <c r="FO212" s="258"/>
      <c r="FP212" s="258"/>
      <c r="FQ212" s="258"/>
      <c r="FR212" s="258"/>
      <c r="FS212" s="258"/>
      <c r="FT212" s="258"/>
    </row>
    <row r="213" spans="1:176" s="526" customFormat="1" ht="32.25" customHeight="1">
      <c r="A213" s="553">
        <v>188</v>
      </c>
      <c r="B213" s="8" t="s">
        <v>53</v>
      </c>
      <c r="C213" s="8">
        <v>9434000</v>
      </c>
      <c r="D213" s="597" t="s">
        <v>1155</v>
      </c>
      <c r="E213" s="190" t="s">
        <v>125</v>
      </c>
      <c r="F213" s="190">
        <v>796</v>
      </c>
      <c r="G213" s="598" t="s">
        <v>46</v>
      </c>
      <c r="H213" s="598">
        <v>1</v>
      </c>
      <c r="I213" s="510">
        <v>75401000000</v>
      </c>
      <c r="J213" s="556" t="s">
        <v>939</v>
      </c>
      <c r="K213" s="599">
        <v>1500000</v>
      </c>
      <c r="L213" s="8" t="s">
        <v>1010</v>
      </c>
      <c r="M213" s="8" t="s">
        <v>1024</v>
      </c>
      <c r="N213" s="8" t="s">
        <v>56</v>
      </c>
      <c r="O213" s="8" t="s">
        <v>58</v>
      </c>
      <c r="P213" s="258"/>
      <c r="Q213" s="258"/>
      <c r="R213" s="258"/>
      <c r="S213" s="258"/>
      <c r="T213" s="258"/>
      <c r="U213" s="258"/>
      <c r="V213" s="258"/>
      <c r="W213" s="258"/>
      <c r="X213" s="258"/>
      <c r="Y213" s="258"/>
      <c r="Z213" s="258"/>
      <c r="AA213" s="258"/>
      <c r="AB213" s="258"/>
      <c r="AC213" s="258"/>
      <c r="AD213" s="258"/>
      <c r="AE213" s="258"/>
      <c r="AF213" s="258"/>
      <c r="AG213" s="258"/>
      <c r="AH213" s="258"/>
      <c r="AI213" s="258"/>
      <c r="AJ213" s="258"/>
      <c r="AK213" s="258"/>
      <c r="AL213" s="258"/>
      <c r="AM213" s="258"/>
      <c r="AN213" s="258"/>
      <c r="AO213" s="258"/>
      <c r="AP213" s="258"/>
      <c r="AQ213" s="258"/>
      <c r="AR213" s="258"/>
      <c r="AS213" s="258"/>
      <c r="AT213" s="258"/>
      <c r="AU213" s="258"/>
      <c r="AV213" s="258"/>
      <c r="AW213" s="258"/>
      <c r="AX213" s="258"/>
      <c r="AY213" s="258"/>
      <c r="AZ213" s="258"/>
      <c r="BA213" s="258"/>
      <c r="BB213" s="258"/>
      <c r="BC213" s="258"/>
      <c r="BD213" s="258"/>
      <c r="BE213" s="258"/>
      <c r="BF213" s="258"/>
      <c r="BG213" s="258"/>
      <c r="BH213" s="258"/>
      <c r="BI213" s="258"/>
      <c r="BJ213" s="258"/>
      <c r="BK213" s="258"/>
      <c r="BL213" s="258"/>
      <c r="BM213" s="258"/>
      <c r="BN213" s="258"/>
      <c r="BO213" s="258"/>
      <c r="BP213" s="258"/>
      <c r="BQ213" s="258"/>
      <c r="BR213" s="258"/>
      <c r="BS213" s="258"/>
      <c r="BT213" s="258"/>
      <c r="BU213" s="258"/>
      <c r="BV213" s="258"/>
      <c r="BW213" s="258"/>
      <c r="BX213" s="258"/>
      <c r="BY213" s="258"/>
      <c r="BZ213" s="258"/>
      <c r="CA213" s="258"/>
      <c r="CB213" s="258"/>
      <c r="CC213" s="258"/>
      <c r="CD213" s="258"/>
      <c r="CE213" s="258"/>
      <c r="CF213" s="258"/>
      <c r="CG213" s="258"/>
      <c r="CH213" s="258"/>
      <c r="CI213" s="258"/>
      <c r="CJ213" s="258"/>
      <c r="CK213" s="258"/>
      <c r="CL213" s="258"/>
      <c r="CM213" s="258"/>
      <c r="CN213" s="258"/>
      <c r="CO213" s="258"/>
      <c r="CP213" s="258"/>
      <c r="CQ213" s="258"/>
      <c r="CR213" s="258"/>
      <c r="CS213" s="258"/>
      <c r="CT213" s="258"/>
      <c r="CU213" s="258"/>
      <c r="CV213" s="258"/>
      <c r="CW213" s="258"/>
      <c r="CX213" s="258"/>
      <c r="CY213" s="258"/>
      <c r="CZ213" s="258"/>
      <c r="DA213" s="258"/>
      <c r="DB213" s="258"/>
      <c r="DC213" s="258"/>
      <c r="DD213" s="258"/>
      <c r="DE213" s="258"/>
      <c r="DF213" s="258"/>
      <c r="DG213" s="258"/>
      <c r="DH213" s="258"/>
      <c r="DI213" s="258"/>
      <c r="DJ213" s="258"/>
      <c r="DK213" s="258"/>
      <c r="DL213" s="258"/>
      <c r="DM213" s="258"/>
      <c r="DN213" s="258"/>
      <c r="DO213" s="258"/>
      <c r="DP213" s="258"/>
      <c r="DQ213" s="258"/>
      <c r="DR213" s="258"/>
      <c r="DS213" s="258"/>
      <c r="DT213" s="258"/>
      <c r="DU213" s="258"/>
      <c r="DV213" s="258"/>
      <c r="DW213" s="258"/>
      <c r="DX213" s="258"/>
      <c r="DY213" s="258"/>
      <c r="DZ213" s="258"/>
      <c r="EA213" s="258"/>
      <c r="EB213" s="258"/>
      <c r="EC213" s="258"/>
      <c r="ED213" s="258"/>
      <c r="EE213" s="258"/>
      <c r="EF213" s="258"/>
      <c r="EG213" s="258"/>
      <c r="EH213" s="258"/>
      <c r="EI213" s="258"/>
      <c r="EJ213" s="258"/>
      <c r="EK213" s="258"/>
      <c r="EL213" s="258"/>
      <c r="EM213" s="258"/>
      <c r="EN213" s="258"/>
      <c r="EO213" s="258"/>
      <c r="EP213" s="258"/>
      <c r="EQ213" s="258"/>
      <c r="ER213" s="258"/>
      <c r="ES213" s="258"/>
      <c r="ET213" s="258"/>
      <c r="EU213" s="258"/>
      <c r="EV213" s="258"/>
      <c r="EW213" s="258"/>
      <c r="EX213" s="258"/>
      <c r="EY213" s="258"/>
      <c r="EZ213" s="258"/>
      <c r="FA213" s="258"/>
      <c r="FB213" s="258"/>
      <c r="FC213" s="258"/>
      <c r="FD213" s="258"/>
      <c r="FE213" s="258"/>
      <c r="FF213" s="258"/>
      <c r="FG213" s="258"/>
      <c r="FH213" s="258"/>
      <c r="FI213" s="258"/>
      <c r="FJ213" s="258"/>
      <c r="FK213" s="258"/>
      <c r="FL213" s="258"/>
      <c r="FM213" s="258"/>
      <c r="FN213" s="258"/>
      <c r="FO213" s="258"/>
      <c r="FP213" s="258"/>
      <c r="FQ213" s="258"/>
      <c r="FR213" s="258"/>
      <c r="FS213" s="258"/>
      <c r="FT213" s="258"/>
    </row>
    <row r="214" spans="1:176" s="526" customFormat="1" ht="20.25" customHeight="1">
      <c r="A214" s="553">
        <v>189</v>
      </c>
      <c r="B214" s="8" t="s">
        <v>53</v>
      </c>
      <c r="C214" s="8">
        <v>4520080</v>
      </c>
      <c r="D214" s="597" t="s">
        <v>1156</v>
      </c>
      <c r="E214" s="190" t="s">
        <v>125</v>
      </c>
      <c r="F214" s="190">
        <v>796</v>
      </c>
      <c r="G214" s="598" t="s">
        <v>46</v>
      </c>
      <c r="H214" s="598">
        <v>1</v>
      </c>
      <c r="I214" s="510">
        <v>75401000000</v>
      </c>
      <c r="J214" s="556" t="s">
        <v>939</v>
      </c>
      <c r="K214" s="566">
        <v>1400000</v>
      </c>
      <c r="L214" s="8" t="s">
        <v>1010</v>
      </c>
      <c r="M214" s="8" t="s">
        <v>1024</v>
      </c>
      <c r="N214" s="8" t="s">
        <v>56</v>
      </c>
      <c r="O214" s="8" t="s">
        <v>58</v>
      </c>
      <c r="P214" s="258"/>
      <c r="Q214" s="258"/>
      <c r="R214" s="258"/>
      <c r="S214" s="258"/>
      <c r="T214" s="258"/>
      <c r="U214" s="258"/>
      <c r="V214" s="258"/>
      <c r="W214" s="258"/>
      <c r="X214" s="258"/>
      <c r="Y214" s="258"/>
      <c r="Z214" s="258"/>
      <c r="AA214" s="258"/>
      <c r="AB214" s="258"/>
      <c r="AC214" s="258"/>
      <c r="AD214" s="258"/>
      <c r="AE214" s="258"/>
      <c r="AF214" s="258"/>
      <c r="AG214" s="258"/>
      <c r="AH214" s="258"/>
      <c r="AI214" s="258"/>
      <c r="AJ214" s="258"/>
      <c r="AK214" s="258"/>
      <c r="AL214" s="258"/>
      <c r="AM214" s="258"/>
      <c r="AN214" s="258"/>
      <c r="AO214" s="258"/>
      <c r="AP214" s="258"/>
      <c r="AQ214" s="258"/>
      <c r="AR214" s="258"/>
      <c r="AS214" s="258"/>
      <c r="AT214" s="258"/>
      <c r="AU214" s="258"/>
      <c r="AV214" s="258"/>
      <c r="AW214" s="258"/>
      <c r="AX214" s="258"/>
      <c r="AY214" s="258"/>
      <c r="AZ214" s="258"/>
      <c r="BA214" s="258"/>
      <c r="BB214" s="258"/>
      <c r="BC214" s="258"/>
      <c r="BD214" s="258"/>
      <c r="BE214" s="258"/>
      <c r="BF214" s="258"/>
      <c r="BG214" s="258"/>
      <c r="BH214" s="258"/>
      <c r="BI214" s="258"/>
      <c r="BJ214" s="258"/>
      <c r="BK214" s="258"/>
      <c r="BL214" s="258"/>
      <c r="BM214" s="258"/>
      <c r="BN214" s="258"/>
      <c r="BO214" s="258"/>
      <c r="BP214" s="258"/>
      <c r="BQ214" s="258"/>
      <c r="BR214" s="258"/>
      <c r="BS214" s="258"/>
      <c r="BT214" s="258"/>
      <c r="BU214" s="258"/>
      <c r="BV214" s="258"/>
      <c r="BW214" s="258"/>
      <c r="BX214" s="258"/>
      <c r="BY214" s="258"/>
      <c r="BZ214" s="258"/>
      <c r="CA214" s="258"/>
      <c r="CB214" s="258"/>
      <c r="CC214" s="258"/>
      <c r="CD214" s="258"/>
      <c r="CE214" s="258"/>
      <c r="CF214" s="258"/>
      <c r="CG214" s="258"/>
      <c r="CH214" s="258"/>
      <c r="CI214" s="258"/>
      <c r="CJ214" s="258"/>
      <c r="CK214" s="258"/>
      <c r="CL214" s="258"/>
      <c r="CM214" s="258"/>
      <c r="CN214" s="258"/>
      <c r="CO214" s="258"/>
      <c r="CP214" s="258"/>
      <c r="CQ214" s="258"/>
      <c r="CR214" s="258"/>
      <c r="CS214" s="258"/>
      <c r="CT214" s="258"/>
      <c r="CU214" s="258"/>
      <c r="CV214" s="258"/>
      <c r="CW214" s="258"/>
      <c r="CX214" s="258"/>
      <c r="CY214" s="258"/>
      <c r="CZ214" s="258"/>
      <c r="DA214" s="258"/>
      <c r="DB214" s="258"/>
      <c r="DC214" s="258"/>
      <c r="DD214" s="258"/>
      <c r="DE214" s="258"/>
      <c r="DF214" s="258"/>
      <c r="DG214" s="258"/>
      <c r="DH214" s="258"/>
      <c r="DI214" s="258"/>
      <c r="DJ214" s="258"/>
      <c r="DK214" s="258"/>
      <c r="DL214" s="258"/>
      <c r="DM214" s="258"/>
      <c r="DN214" s="258"/>
      <c r="DO214" s="258"/>
      <c r="DP214" s="258"/>
      <c r="DQ214" s="258"/>
      <c r="DR214" s="258"/>
      <c r="DS214" s="258"/>
      <c r="DT214" s="258"/>
      <c r="DU214" s="258"/>
      <c r="DV214" s="258"/>
      <c r="DW214" s="258"/>
      <c r="DX214" s="258"/>
      <c r="DY214" s="258"/>
      <c r="DZ214" s="258"/>
      <c r="EA214" s="258"/>
      <c r="EB214" s="258"/>
      <c r="EC214" s="258"/>
      <c r="ED214" s="258"/>
      <c r="EE214" s="258"/>
      <c r="EF214" s="258"/>
      <c r="EG214" s="258"/>
      <c r="EH214" s="258"/>
      <c r="EI214" s="258"/>
      <c r="EJ214" s="258"/>
      <c r="EK214" s="258"/>
      <c r="EL214" s="258"/>
      <c r="EM214" s="258"/>
      <c r="EN214" s="258"/>
      <c r="EO214" s="258"/>
      <c r="EP214" s="258"/>
      <c r="EQ214" s="258"/>
      <c r="ER214" s="258"/>
      <c r="ES214" s="258"/>
      <c r="ET214" s="258"/>
      <c r="EU214" s="258"/>
      <c r="EV214" s="258"/>
      <c r="EW214" s="258"/>
      <c r="EX214" s="258"/>
      <c r="EY214" s="258"/>
      <c r="EZ214" s="258"/>
      <c r="FA214" s="258"/>
      <c r="FB214" s="258"/>
      <c r="FC214" s="258"/>
      <c r="FD214" s="258"/>
      <c r="FE214" s="258"/>
      <c r="FF214" s="258"/>
      <c r="FG214" s="258"/>
      <c r="FH214" s="258"/>
      <c r="FI214" s="258"/>
      <c r="FJ214" s="258"/>
      <c r="FK214" s="258"/>
      <c r="FL214" s="258"/>
      <c r="FM214" s="258"/>
      <c r="FN214" s="258"/>
      <c r="FO214" s="258"/>
      <c r="FP214" s="258"/>
      <c r="FQ214" s="258"/>
      <c r="FR214" s="258"/>
      <c r="FS214" s="258"/>
      <c r="FT214" s="258"/>
    </row>
    <row r="215" spans="1:176" s="526" customFormat="1" ht="33.75" customHeight="1">
      <c r="A215" s="553">
        <v>190</v>
      </c>
      <c r="B215" s="8" t="s">
        <v>53</v>
      </c>
      <c r="C215" s="8">
        <v>9434000</v>
      </c>
      <c r="D215" s="592" t="s">
        <v>1157</v>
      </c>
      <c r="E215" s="190" t="s">
        <v>125</v>
      </c>
      <c r="F215" s="190">
        <v>796</v>
      </c>
      <c r="G215" s="593" t="s">
        <v>46</v>
      </c>
      <c r="H215" s="593">
        <v>1</v>
      </c>
      <c r="I215" s="510">
        <v>75401000000</v>
      </c>
      <c r="J215" s="556" t="s">
        <v>939</v>
      </c>
      <c r="K215" s="566">
        <v>1500000</v>
      </c>
      <c r="L215" s="8" t="s">
        <v>1010</v>
      </c>
      <c r="M215" s="8" t="s">
        <v>1024</v>
      </c>
      <c r="N215" s="8" t="s">
        <v>56</v>
      </c>
      <c r="O215" s="8" t="s">
        <v>58</v>
      </c>
      <c r="P215" s="258"/>
      <c r="Q215" s="258"/>
      <c r="R215" s="258"/>
      <c r="S215" s="258"/>
      <c r="T215" s="258"/>
      <c r="U215" s="258"/>
      <c r="V215" s="258"/>
      <c r="W215" s="258"/>
      <c r="X215" s="258"/>
      <c r="Y215" s="258"/>
      <c r="Z215" s="258"/>
      <c r="AA215" s="258"/>
      <c r="AB215" s="258"/>
      <c r="AC215" s="258"/>
      <c r="AD215" s="258"/>
      <c r="AE215" s="258"/>
      <c r="AF215" s="258"/>
      <c r="AG215" s="258"/>
      <c r="AH215" s="258"/>
      <c r="AI215" s="258"/>
      <c r="AJ215" s="258"/>
      <c r="AK215" s="258"/>
      <c r="AL215" s="258"/>
      <c r="AM215" s="258"/>
      <c r="AN215" s="258"/>
      <c r="AO215" s="258"/>
      <c r="AP215" s="258"/>
      <c r="AQ215" s="258"/>
      <c r="AR215" s="258"/>
      <c r="AS215" s="258"/>
      <c r="AT215" s="258"/>
      <c r="AU215" s="258"/>
      <c r="AV215" s="258"/>
      <c r="AW215" s="258"/>
      <c r="AX215" s="258"/>
      <c r="AY215" s="258"/>
      <c r="AZ215" s="258"/>
      <c r="BA215" s="258"/>
      <c r="BB215" s="258"/>
      <c r="BC215" s="258"/>
      <c r="BD215" s="258"/>
      <c r="BE215" s="258"/>
      <c r="BF215" s="258"/>
      <c r="BG215" s="258"/>
      <c r="BH215" s="258"/>
      <c r="BI215" s="258"/>
      <c r="BJ215" s="258"/>
      <c r="BK215" s="258"/>
      <c r="BL215" s="258"/>
      <c r="BM215" s="258"/>
      <c r="BN215" s="258"/>
      <c r="BO215" s="258"/>
      <c r="BP215" s="258"/>
      <c r="BQ215" s="258"/>
      <c r="BR215" s="258"/>
      <c r="BS215" s="258"/>
      <c r="BT215" s="258"/>
      <c r="BU215" s="258"/>
      <c r="BV215" s="258"/>
      <c r="BW215" s="258"/>
      <c r="BX215" s="258"/>
      <c r="BY215" s="258"/>
      <c r="BZ215" s="258"/>
      <c r="CA215" s="258"/>
      <c r="CB215" s="258"/>
      <c r="CC215" s="258"/>
      <c r="CD215" s="258"/>
      <c r="CE215" s="258"/>
      <c r="CF215" s="258"/>
      <c r="CG215" s="258"/>
      <c r="CH215" s="258"/>
      <c r="CI215" s="258"/>
      <c r="CJ215" s="258"/>
      <c r="CK215" s="258"/>
      <c r="CL215" s="258"/>
      <c r="CM215" s="258"/>
      <c r="CN215" s="258"/>
      <c r="CO215" s="258"/>
      <c r="CP215" s="258"/>
      <c r="CQ215" s="258"/>
      <c r="CR215" s="258"/>
      <c r="CS215" s="258"/>
      <c r="CT215" s="258"/>
      <c r="CU215" s="258"/>
      <c r="CV215" s="258"/>
      <c r="CW215" s="258"/>
      <c r="CX215" s="258"/>
      <c r="CY215" s="258"/>
      <c r="CZ215" s="258"/>
      <c r="DA215" s="258"/>
      <c r="DB215" s="258"/>
      <c r="DC215" s="258"/>
      <c r="DD215" s="258"/>
      <c r="DE215" s="258"/>
      <c r="DF215" s="258"/>
      <c r="DG215" s="258"/>
      <c r="DH215" s="258"/>
      <c r="DI215" s="258"/>
      <c r="DJ215" s="258"/>
      <c r="DK215" s="258"/>
      <c r="DL215" s="258"/>
      <c r="DM215" s="258"/>
      <c r="DN215" s="258"/>
      <c r="DO215" s="258"/>
      <c r="DP215" s="258"/>
      <c r="DQ215" s="258"/>
      <c r="DR215" s="258"/>
      <c r="DS215" s="258"/>
      <c r="DT215" s="258"/>
      <c r="DU215" s="258"/>
      <c r="DV215" s="258"/>
      <c r="DW215" s="258"/>
      <c r="DX215" s="258"/>
      <c r="DY215" s="258"/>
      <c r="DZ215" s="258"/>
      <c r="EA215" s="258"/>
      <c r="EB215" s="258"/>
      <c r="EC215" s="258"/>
      <c r="ED215" s="258"/>
      <c r="EE215" s="258"/>
      <c r="EF215" s="258"/>
      <c r="EG215" s="258"/>
      <c r="EH215" s="258"/>
      <c r="EI215" s="258"/>
      <c r="EJ215" s="258"/>
      <c r="EK215" s="258"/>
      <c r="EL215" s="258"/>
      <c r="EM215" s="258"/>
      <c r="EN215" s="258"/>
      <c r="EO215" s="258"/>
      <c r="EP215" s="258"/>
      <c r="EQ215" s="258"/>
      <c r="ER215" s="258"/>
      <c r="ES215" s="258"/>
      <c r="ET215" s="258"/>
      <c r="EU215" s="258"/>
      <c r="EV215" s="258"/>
      <c r="EW215" s="258"/>
      <c r="EX215" s="258"/>
      <c r="EY215" s="258"/>
      <c r="EZ215" s="258"/>
      <c r="FA215" s="258"/>
      <c r="FB215" s="258"/>
      <c r="FC215" s="258"/>
      <c r="FD215" s="258"/>
      <c r="FE215" s="258"/>
      <c r="FF215" s="258"/>
      <c r="FG215" s="258"/>
      <c r="FH215" s="258"/>
      <c r="FI215" s="258"/>
      <c r="FJ215" s="258"/>
      <c r="FK215" s="258"/>
      <c r="FL215" s="258"/>
      <c r="FM215" s="258"/>
      <c r="FN215" s="258"/>
      <c r="FO215" s="258"/>
      <c r="FP215" s="258"/>
      <c r="FQ215" s="258"/>
      <c r="FR215" s="258"/>
      <c r="FS215" s="258"/>
      <c r="FT215" s="258"/>
    </row>
    <row r="216" spans="1:176" s="526" customFormat="1" ht="35.25" customHeight="1">
      <c r="A216" s="553">
        <v>191</v>
      </c>
      <c r="B216" s="8" t="s">
        <v>53</v>
      </c>
      <c r="C216" s="8">
        <v>4540050</v>
      </c>
      <c r="D216" s="592" t="s">
        <v>1158</v>
      </c>
      <c r="E216" s="190" t="s">
        <v>125</v>
      </c>
      <c r="F216" s="190">
        <v>796</v>
      </c>
      <c r="G216" s="593" t="s">
        <v>46</v>
      </c>
      <c r="H216" s="593">
        <v>1</v>
      </c>
      <c r="I216" s="510">
        <v>75401000000</v>
      </c>
      <c r="J216" s="556" t="s">
        <v>939</v>
      </c>
      <c r="K216" s="594">
        <v>600000</v>
      </c>
      <c r="L216" s="8" t="s">
        <v>1010</v>
      </c>
      <c r="M216" s="503" t="s">
        <v>1024</v>
      </c>
      <c r="N216" s="8" t="s">
        <v>56</v>
      </c>
      <c r="O216" s="8" t="s">
        <v>58</v>
      </c>
      <c r="P216" s="258"/>
      <c r="Q216" s="258"/>
      <c r="R216" s="258"/>
      <c r="S216" s="258"/>
      <c r="T216" s="258"/>
      <c r="U216" s="258"/>
      <c r="V216" s="258"/>
      <c r="W216" s="258"/>
      <c r="X216" s="258"/>
      <c r="Y216" s="258"/>
      <c r="Z216" s="258"/>
      <c r="AA216" s="258"/>
      <c r="AB216" s="258"/>
      <c r="AC216" s="258"/>
      <c r="AD216" s="258"/>
      <c r="AE216" s="258"/>
      <c r="AF216" s="258"/>
      <c r="AG216" s="258"/>
      <c r="AH216" s="258"/>
      <c r="AI216" s="258"/>
      <c r="AJ216" s="258"/>
      <c r="AK216" s="258"/>
      <c r="AL216" s="258"/>
      <c r="AM216" s="258"/>
      <c r="AN216" s="258"/>
      <c r="AO216" s="258"/>
      <c r="AP216" s="258"/>
      <c r="AQ216" s="258"/>
      <c r="AR216" s="258"/>
      <c r="AS216" s="258"/>
      <c r="AT216" s="258"/>
      <c r="AU216" s="258"/>
      <c r="AV216" s="258"/>
      <c r="AW216" s="258"/>
      <c r="AX216" s="258"/>
      <c r="AY216" s="258"/>
      <c r="AZ216" s="258"/>
      <c r="BA216" s="258"/>
      <c r="BB216" s="258"/>
      <c r="BC216" s="258"/>
      <c r="BD216" s="258"/>
      <c r="BE216" s="258"/>
      <c r="BF216" s="258"/>
      <c r="BG216" s="258"/>
      <c r="BH216" s="258"/>
      <c r="BI216" s="258"/>
      <c r="BJ216" s="258"/>
      <c r="BK216" s="258"/>
      <c r="BL216" s="258"/>
      <c r="BM216" s="258"/>
      <c r="BN216" s="258"/>
      <c r="BO216" s="258"/>
      <c r="BP216" s="258"/>
      <c r="BQ216" s="258"/>
      <c r="BR216" s="258"/>
      <c r="BS216" s="258"/>
      <c r="BT216" s="258"/>
      <c r="BU216" s="258"/>
      <c r="BV216" s="258"/>
      <c r="BW216" s="258"/>
      <c r="BX216" s="258"/>
      <c r="BY216" s="258"/>
      <c r="BZ216" s="258"/>
      <c r="CA216" s="258"/>
      <c r="CB216" s="258"/>
      <c r="CC216" s="258"/>
      <c r="CD216" s="258"/>
      <c r="CE216" s="258"/>
      <c r="CF216" s="258"/>
      <c r="CG216" s="258"/>
      <c r="CH216" s="258"/>
      <c r="CI216" s="258"/>
      <c r="CJ216" s="258"/>
      <c r="CK216" s="258"/>
      <c r="CL216" s="258"/>
      <c r="CM216" s="258"/>
      <c r="CN216" s="258"/>
      <c r="CO216" s="258"/>
      <c r="CP216" s="258"/>
      <c r="CQ216" s="258"/>
      <c r="CR216" s="258"/>
      <c r="CS216" s="258"/>
      <c r="CT216" s="258"/>
      <c r="CU216" s="258"/>
      <c r="CV216" s="258"/>
      <c r="CW216" s="258"/>
      <c r="CX216" s="258"/>
      <c r="CY216" s="258"/>
      <c r="CZ216" s="258"/>
      <c r="DA216" s="258"/>
      <c r="DB216" s="258"/>
      <c r="DC216" s="258"/>
      <c r="DD216" s="258"/>
      <c r="DE216" s="258"/>
      <c r="DF216" s="258"/>
      <c r="DG216" s="258"/>
      <c r="DH216" s="258"/>
      <c r="DI216" s="258"/>
      <c r="DJ216" s="258"/>
      <c r="DK216" s="258"/>
      <c r="DL216" s="258"/>
      <c r="DM216" s="258"/>
      <c r="DN216" s="258"/>
      <c r="DO216" s="258"/>
      <c r="DP216" s="258"/>
      <c r="DQ216" s="258"/>
      <c r="DR216" s="258"/>
      <c r="DS216" s="258"/>
      <c r="DT216" s="258"/>
      <c r="DU216" s="258"/>
      <c r="DV216" s="258"/>
      <c r="DW216" s="258"/>
      <c r="DX216" s="258"/>
      <c r="DY216" s="258"/>
      <c r="DZ216" s="258"/>
      <c r="EA216" s="258"/>
      <c r="EB216" s="258"/>
      <c r="EC216" s="258"/>
      <c r="ED216" s="258"/>
      <c r="EE216" s="258"/>
      <c r="EF216" s="258"/>
      <c r="EG216" s="258"/>
      <c r="EH216" s="258"/>
      <c r="EI216" s="258"/>
      <c r="EJ216" s="258"/>
      <c r="EK216" s="258"/>
      <c r="EL216" s="258"/>
      <c r="EM216" s="258"/>
      <c r="EN216" s="258"/>
      <c r="EO216" s="258"/>
      <c r="EP216" s="258"/>
      <c r="EQ216" s="258"/>
      <c r="ER216" s="258"/>
      <c r="ES216" s="258"/>
      <c r="ET216" s="258"/>
      <c r="EU216" s="258"/>
      <c r="EV216" s="258"/>
      <c r="EW216" s="258"/>
      <c r="EX216" s="258"/>
      <c r="EY216" s="258"/>
      <c r="EZ216" s="258"/>
      <c r="FA216" s="258"/>
      <c r="FB216" s="258"/>
      <c r="FC216" s="258"/>
      <c r="FD216" s="258"/>
      <c r="FE216" s="258"/>
      <c r="FF216" s="258"/>
      <c r="FG216" s="258"/>
      <c r="FH216" s="258"/>
      <c r="FI216" s="258"/>
      <c r="FJ216" s="258"/>
      <c r="FK216" s="258"/>
      <c r="FL216" s="258"/>
      <c r="FM216" s="258"/>
      <c r="FN216" s="258"/>
      <c r="FO216" s="258"/>
      <c r="FP216" s="258"/>
      <c r="FQ216" s="258"/>
      <c r="FR216" s="258"/>
      <c r="FS216" s="258"/>
      <c r="FT216" s="258"/>
    </row>
    <row r="217" spans="1:176" s="619" customFormat="1" ht="27.75" customHeight="1">
      <c r="A217" s="553">
        <v>192</v>
      </c>
      <c r="B217" s="8" t="s">
        <v>53</v>
      </c>
      <c r="C217" s="11">
        <v>4521012</v>
      </c>
      <c r="D217" s="592" t="s">
        <v>1159</v>
      </c>
      <c r="E217" s="190" t="s">
        <v>125</v>
      </c>
      <c r="F217" s="190">
        <v>796</v>
      </c>
      <c r="G217" s="593" t="s">
        <v>46</v>
      </c>
      <c r="H217" s="593">
        <v>1</v>
      </c>
      <c r="I217" s="510">
        <v>75401000000</v>
      </c>
      <c r="J217" s="556" t="s">
        <v>939</v>
      </c>
      <c r="K217" s="594">
        <v>280000</v>
      </c>
      <c r="L217" s="8" t="s">
        <v>1010</v>
      </c>
      <c r="M217" s="503" t="s">
        <v>1024</v>
      </c>
      <c r="N217" s="8" t="s">
        <v>56</v>
      </c>
      <c r="O217" s="8" t="s">
        <v>58</v>
      </c>
      <c r="P217" s="227"/>
      <c r="Q217" s="227"/>
      <c r="R217" s="227"/>
      <c r="S217" s="227"/>
      <c r="T217" s="227"/>
      <c r="U217" s="227"/>
      <c r="V217" s="227"/>
      <c r="W217" s="227"/>
      <c r="X217" s="227"/>
      <c r="Y217" s="227"/>
      <c r="Z217" s="227"/>
      <c r="AA217" s="227"/>
      <c r="AB217" s="227"/>
      <c r="AC217" s="227"/>
      <c r="AD217" s="227"/>
      <c r="AE217" s="227"/>
      <c r="AF217" s="227"/>
      <c r="AG217" s="227"/>
      <c r="AH217" s="227"/>
      <c r="AI217" s="227"/>
      <c r="AJ217" s="227"/>
      <c r="AK217" s="227"/>
      <c r="AL217" s="227"/>
      <c r="AM217" s="227"/>
      <c r="AN217" s="227"/>
      <c r="AO217" s="227"/>
      <c r="AP217" s="227"/>
      <c r="AQ217" s="227"/>
      <c r="AR217" s="227"/>
      <c r="AS217" s="227"/>
      <c r="AT217" s="227"/>
      <c r="AU217" s="227"/>
      <c r="AV217" s="227"/>
      <c r="AW217" s="227"/>
      <c r="AX217" s="227"/>
      <c r="AY217" s="227"/>
      <c r="AZ217" s="227"/>
      <c r="BA217" s="227"/>
      <c r="BB217" s="227"/>
      <c r="BC217" s="227"/>
      <c r="BD217" s="227"/>
      <c r="BE217" s="227"/>
      <c r="BF217" s="227"/>
      <c r="BG217" s="227"/>
      <c r="BH217" s="227"/>
      <c r="BI217" s="227"/>
      <c r="BJ217" s="227"/>
      <c r="BK217" s="227"/>
      <c r="BL217" s="227"/>
      <c r="BM217" s="227"/>
      <c r="BN217" s="227"/>
      <c r="BO217" s="227"/>
      <c r="BP217" s="227"/>
      <c r="BQ217" s="227"/>
      <c r="BR217" s="227"/>
      <c r="BS217" s="227"/>
      <c r="BT217" s="227"/>
      <c r="BU217" s="227"/>
      <c r="BV217" s="227"/>
      <c r="BW217" s="227"/>
      <c r="BX217" s="227"/>
      <c r="BY217" s="227"/>
      <c r="BZ217" s="227"/>
      <c r="CA217" s="227"/>
      <c r="CB217" s="227"/>
      <c r="CC217" s="227"/>
      <c r="CD217" s="227"/>
      <c r="CE217" s="227"/>
      <c r="CF217" s="227"/>
      <c r="CG217" s="227"/>
      <c r="CH217" s="227"/>
      <c r="CI217" s="227"/>
      <c r="CJ217" s="227"/>
      <c r="CK217" s="227"/>
      <c r="CL217" s="227"/>
      <c r="CM217" s="227"/>
      <c r="CN217" s="227"/>
      <c r="CO217" s="227"/>
      <c r="CP217" s="227"/>
      <c r="CQ217" s="227"/>
      <c r="CR217" s="227"/>
      <c r="CS217" s="227"/>
      <c r="CT217" s="227"/>
      <c r="CU217" s="227"/>
      <c r="CV217" s="227"/>
      <c r="CW217" s="227"/>
      <c r="CX217" s="227"/>
      <c r="CY217" s="227"/>
      <c r="CZ217" s="227"/>
      <c r="DA217" s="227"/>
      <c r="DB217" s="227"/>
      <c r="DC217" s="227"/>
      <c r="DD217" s="227"/>
      <c r="DE217" s="227"/>
      <c r="DF217" s="227"/>
      <c r="DG217" s="227"/>
      <c r="DH217" s="227"/>
      <c r="DI217" s="227"/>
      <c r="DJ217" s="227"/>
      <c r="DK217" s="227"/>
      <c r="DL217" s="227"/>
      <c r="DM217" s="227"/>
      <c r="DN217" s="227"/>
      <c r="DO217" s="227"/>
      <c r="DP217" s="227"/>
      <c r="DQ217" s="227"/>
      <c r="DR217" s="227"/>
      <c r="DS217" s="227"/>
      <c r="DT217" s="227"/>
      <c r="DU217" s="227"/>
      <c r="DV217" s="227"/>
      <c r="DW217" s="227"/>
      <c r="DX217" s="227"/>
      <c r="DY217" s="227"/>
      <c r="DZ217" s="227"/>
      <c r="EA217" s="227"/>
      <c r="EB217" s="227"/>
      <c r="EC217" s="227"/>
      <c r="ED217" s="227"/>
      <c r="EE217" s="227"/>
      <c r="EF217" s="227"/>
      <c r="EG217" s="227"/>
      <c r="EH217" s="227"/>
      <c r="EI217" s="227"/>
      <c r="EJ217" s="227"/>
      <c r="EK217" s="227"/>
      <c r="EL217" s="227"/>
      <c r="EM217" s="227"/>
      <c r="EN217" s="227"/>
      <c r="EO217" s="227"/>
      <c r="EP217" s="227"/>
      <c r="EQ217" s="227"/>
      <c r="ER217" s="227"/>
      <c r="ES217" s="227"/>
      <c r="ET217" s="227"/>
      <c r="EU217" s="227"/>
      <c r="EV217" s="227"/>
      <c r="EW217" s="227"/>
      <c r="EX217" s="227"/>
      <c r="EY217" s="227"/>
      <c r="EZ217" s="227"/>
      <c r="FA217" s="227"/>
      <c r="FB217" s="227"/>
      <c r="FC217" s="227"/>
      <c r="FD217" s="227"/>
      <c r="FE217" s="227"/>
      <c r="FF217" s="227"/>
      <c r="FG217" s="227"/>
      <c r="FH217" s="227"/>
      <c r="FI217" s="227"/>
      <c r="FJ217" s="227"/>
      <c r="FK217" s="227"/>
      <c r="FL217" s="227"/>
      <c r="FM217" s="227"/>
      <c r="FN217" s="227"/>
      <c r="FO217" s="227"/>
      <c r="FP217" s="227"/>
      <c r="FQ217" s="227"/>
      <c r="FR217" s="227"/>
      <c r="FS217" s="227"/>
      <c r="FT217" s="227"/>
    </row>
    <row r="218" spans="1:176" s="619" customFormat="1" ht="27.75" customHeight="1">
      <c r="A218" s="553">
        <v>193</v>
      </c>
      <c r="B218" s="8" t="s">
        <v>53</v>
      </c>
      <c r="C218" s="11">
        <v>4521012</v>
      </c>
      <c r="D218" s="592" t="s">
        <v>1160</v>
      </c>
      <c r="E218" s="190" t="s">
        <v>125</v>
      </c>
      <c r="F218" s="190">
        <v>796</v>
      </c>
      <c r="G218" s="593" t="s">
        <v>46</v>
      </c>
      <c r="H218" s="593">
        <v>1</v>
      </c>
      <c r="I218" s="510">
        <v>75401000000</v>
      </c>
      <c r="J218" s="556" t="s">
        <v>939</v>
      </c>
      <c r="K218" s="594">
        <v>137000</v>
      </c>
      <c r="L218" s="503" t="s">
        <v>1010</v>
      </c>
      <c r="M218" s="503" t="s">
        <v>1024</v>
      </c>
      <c r="N218" s="8" t="s">
        <v>56</v>
      </c>
      <c r="O218" s="8" t="s">
        <v>58</v>
      </c>
      <c r="P218" s="227"/>
      <c r="Q218" s="227"/>
      <c r="R218" s="227"/>
      <c r="S218" s="227"/>
      <c r="T218" s="227"/>
      <c r="U218" s="227"/>
      <c r="V218" s="227"/>
      <c r="W218" s="227"/>
      <c r="X218" s="227"/>
      <c r="Y218" s="227"/>
      <c r="Z218" s="227"/>
      <c r="AA218" s="227"/>
      <c r="AB218" s="227"/>
      <c r="AC218" s="227"/>
      <c r="AD218" s="227"/>
      <c r="AE218" s="227"/>
      <c r="AF218" s="227"/>
      <c r="AG218" s="227"/>
      <c r="AH218" s="227"/>
      <c r="AI218" s="227"/>
      <c r="AJ218" s="227"/>
      <c r="AK218" s="227"/>
      <c r="AL218" s="227"/>
      <c r="AM218" s="227"/>
      <c r="AN218" s="227"/>
      <c r="AO218" s="227"/>
      <c r="AP218" s="227"/>
      <c r="AQ218" s="227"/>
      <c r="AR218" s="227"/>
      <c r="AS218" s="227"/>
      <c r="AT218" s="227"/>
      <c r="AU218" s="227"/>
      <c r="AV218" s="227"/>
      <c r="AW218" s="227"/>
      <c r="AX218" s="227"/>
      <c r="AY218" s="227"/>
      <c r="AZ218" s="227"/>
      <c r="BA218" s="227"/>
      <c r="BB218" s="227"/>
      <c r="BC218" s="227"/>
      <c r="BD218" s="227"/>
      <c r="BE218" s="227"/>
      <c r="BF218" s="227"/>
      <c r="BG218" s="227"/>
      <c r="BH218" s="227"/>
      <c r="BI218" s="227"/>
      <c r="BJ218" s="227"/>
      <c r="BK218" s="227"/>
      <c r="BL218" s="227"/>
      <c r="BM218" s="227"/>
      <c r="BN218" s="227"/>
      <c r="BO218" s="227"/>
      <c r="BP218" s="227"/>
      <c r="BQ218" s="227"/>
      <c r="BR218" s="227"/>
      <c r="BS218" s="227"/>
      <c r="BT218" s="227"/>
      <c r="BU218" s="227"/>
      <c r="BV218" s="227"/>
      <c r="BW218" s="227"/>
      <c r="BX218" s="227"/>
      <c r="BY218" s="227"/>
      <c r="BZ218" s="227"/>
      <c r="CA218" s="227"/>
      <c r="CB218" s="227"/>
      <c r="CC218" s="227"/>
      <c r="CD218" s="227"/>
      <c r="CE218" s="227"/>
      <c r="CF218" s="227"/>
      <c r="CG218" s="227"/>
      <c r="CH218" s="227"/>
      <c r="CI218" s="227"/>
      <c r="CJ218" s="227"/>
      <c r="CK218" s="227"/>
      <c r="CL218" s="227"/>
      <c r="CM218" s="227"/>
      <c r="CN218" s="227"/>
      <c r="CO218" s="227"/>
      <c r="CP218" s="227"/>
      <c r="CQ218" s="227"/>
      <c r="CR218" s="227"/>
      <c r="CS218" s="227"/>
      <c r="CT218" s="227"/>
      <c r="CU218" s="227"/>
      <c r="CV218" s="227"/>
      <c r="CW218" s="227"/>
      <c r="CX218" s="227"/>
      <c r="CY218" s="227"/>
      <c r="CZ218" s="227"/>
      <c r="DA218" s="227"/>
      <c r="DB218" s="227"/>
      <c r="DC218" s="227"/>
      <c r="DD218" s="227"/>
      <c r="DE218" s="227"/>
      <c r="DF218" s="227"/>
      <c r="DG218" s="227"/>
      <c r="DH218" s="227"/>
      <c r="DI218" s="227"/>
      <c r="DJ218" s="227"/>
      <c r="DK218" s="227"/>
      <c r="DL218" s="227"/>
      <c r="DM218" s="227"/>
      <c r="DN218" s="227"/>
      <c r="DO218" s="227"/>
      <c r="DP218" s="227"/>
      <c r="DQ218" s="227"/>
      <c r="DR218" s="227"/>
      <c r="DS218" s="227"/>
      <c r="DT218" s="227"/>
      <c r="DU218" s="227"/>
      <c r="DV218" s="227"/>
      <c r="DW218" s="227"/>
      <c r="DX218" s="227"/>
      <c r="DY218" s="227"/>
      <c r="DZ218" s="227"/>
      <c r="EA218" s="227"/>
      <c r="EB218" s="227"/>
      <c r="EC218" s="227"/>
      <c r="ED218" s="227"/>
      <c r="EE218" s="227"/>
      <c r="EF218" s="227"/>
      <c r="EG218" s="227"/>
      <c r="EH218" s="227"/>
      <c r="EI218" s="227"/>
      <c r="EJ218" s="227"/>
      <c r="EK218" s="227"/>
      <c r="EL218" s="227"/>
      <c r="EM218" s="227"/>
      <c r="EN218" s="227"/>
      <c r="EO218" s="227"/>
      <c r="EP218" s="227"/>
      <c r="EQ218" s="227"/>
      <c r="ER218" s="227"/>
      <c r="ES218" s="227"/>
      <c r="ET218" s="227"/>
      <c r="EU218" s="227"/>
      <c r="EV218" s="227"/>
      <c r="EW218" s="227"/>
      <c r="EX218" s="227"/>
      <c r="EY218" s="227"/>
      <c r="EZ218" s="227"/>
      <c r="FA218" s="227"/>
      <c r="FB218" s="227"/>
      <c r="FC218" s="227"/>
      <c r="FD218" s="227"/>
      <c r="FE218" s="227"/>
      <c r="FF218" s="227"/>
      <c r="FG218" s="227"/>
      <c r="FH218" s="227"/>
      <c r="FI218" s="227"/>
      <c r="FJ218" s="227"/>
      <c r="FK218" s="227"/>
      <c r="FL218" s="227"/>
      <c r="FM218" s="227"/>
      <c r="FN218" s="227"/>
      <c r="FO218" s="227"/>
      <c r="FP218" s="227"/>
      <c r="FQ218" s="227"/>
      <c r="FR218" s="227"/>
      <c r="FS218" s="227"/>
      <c r="FT218" s="227"/>
    </row>
    <row r="219" spans="1:176" s="526" customFormat="1" ht="27.75" customHeight="1">
      <c r="A219" s="553">
        <v>194</v>
      </c>
      <c r="B219" s="8" t="s">
        <v>53</v>
      </c>
      <c r="C219" s="11">
        <v>4521012</v>
      </c>
      <c r="D219" s="592" t="s">
        <v>1161</v>
      </c>
      <c r="E219" s="190" t="s">
        <v>125</v>
      </c>
      <c r="F219" s="190">
        <v>796</v>
      </c>
      <c r="G219" s="593" t="s">
        <v>46</v>
      </c>
      <c r="H219" s="593">
        <v>1</v>
      </c>
      <c r="I219" s="510">
        <v>75401000000</v>
      </c>
      <c r="J219" s="556" t="s">
        <v>939</v>
      </c>
      <c r="K219" s="594">
        <v>280000</v>
      </c>
      <c r="L219" s="503" t="s">
        <v>1010</v>
      </c>
      <c r="M219" s="503" t="s">
        <v>1024</v>
      </c>
      <c r="N219" s="8" t="s">
        <v>56</v>
      </c>
      <c r="O219" s="8" t="s">
        <v>58</v>
      </c>
      <c r="P219" s="258"/>
      <c r="Q219" s="258"/>
      <c r="R219" s="258"/>
      <c r="S219" s="258"/>
      <c r="T219" s="258"/>
      <c r="U219" s="258"/>
      <c r="V219" s="258"/>
      <c r="W219" s="258"/>
      <c r="X219" s="258"/>
      <c r="Y219" s="258"/>
      <c r="Z219" s="258"/>
      <c r="AA219" s="258"/>
      <c r="AB219" s="258"/>
      <c r="AC219" s="258"/>
      <c r="AD219" s="258"/>
      <c r="AE219" s="258"/>
      <c r="AF219" s="258"/>
      <c r="AG219" s="258"/>
      <c r="AH219" s="258"/>
      <c r="AI219" s="258"/>
      <c r="AJ219" s="258"/>
      <c r="AK219" s="258"/>
      <c r="AL219" s="258"/>
      <c r="AM219" s="258"/>
      <c r="AN219" s="258"/>
      <c r="AO219" s="258"/>
      <c r="AP219" s="258"/>
      <c r="AQ219" s="258"/>
      <c r="AR219" s="258"/>
      <c r="AS219" s="258"/>
      <c r="AT219" s="258"/>
      <c r="AU219" s="258"/>
      <c r="AV219" s="258"/>
      <c r="AW219" s="258"/>
      <c r="AX219" s="258"/>
      <c r="AY219" s="258"/>
      <c r="AZ219" s="258"/>
      <c r="BA219" s="258"/>
      <c r="BB219" s="258"/>
      <c r="BC219" s="258"/>
      <c r="BD219" s="258"/>
      <c r="BE219" s="258"/>
      <c r="BF219" s="258"/>
      <c r="BG219" s="258"/>
      <c r="BH219" s="258"/>
      <c r="BI219" s="258"/>
      <c r="BJ219" s="258"/>
      <c r="BK219" s="258"/>
      <c r="BL219" s="258"/>
      <c r="BM219" s="258"/>
      <c r="BN219" s="258"/>
      <c r="BO219" s="258"/>
      <c r="BP219" s="258"/>
      <c r="BQ219" s="258"/>
      <c r="BR219" s="258"/>
      <c r="BS219" s="258"/>
      <c r="BT219" s="258"/>
      <c r="BU219" s="258"/>
      <c r="BV219" s="258"/>
      <c r="BW219" s="258"/>
      <c r="BX219" s="258"/>
      <c r="BY219" s="258"/>
      <c r="BZ219" s="258"/>
      <c r="CA219" s="258"/>
      <c r="CB219" s="258"/>
      <c r="CC219" s="258"/>
      <c r="CD219" s="258"/>
      <c r="CE219" s="258"/>
      <c r="CF219" s="258"/>
      <c r="CG219" s="258"/>
      <c r="CH219" s="258"/>
      <c r="CI219" s="258"/>
      <c r="CJ219" s="258"/>
      <c r="CK219" s="258"/>
      <c r="CL219" s="258"/>
      <c r="CM219" s="258"/>
      <c r="CN219" s="258"/>
      <c r="CO219" s="258"/>
      <c r="CP219" s="258"/>
      <c r="CQ219" s="258"/>
      <c r="CR219" s="258"/>
      <c r="CS219" s="258"/>
      <c r="CT219" s="258"/>
      <c r="CU219" s="258"/>
      <c r="CV219" s="258"/>
      <c r="CW219" s="258"/>
      <c r="CX219" s="258"/>
      <c r="CY219" s="258"/>
      <c r="CZ219" s="258"/>
      <c r="DA219" s="258"/>
      <c r="DB219" s="258"/>
      <c r="DC219" s="258"/>
      <c r="DD219" s="258"/>
      <c r="DE219" s="258"/>
      <c r="DF219" s="258"/>
      <c r="DG219" s="258"/>
      <c r="DH219" s="258"/>
      <c r="DI219" s="258"/>
      <c r="DJ219" s="258"/>
      <c r="DK219" s="258"/>
      <c r="DL219" s="258"/>
      <c r="DM219" s="258"/>
      <c r="DN219" s="258"/>
      <c r="DO219" s="258"/>
      <c r="DP219" s="258"/>
      <c r="DQ219" s="258"/>
      <c r="DR219" s="258"/>
      <c r="DS219" s="258"/>
      <c r="DT219" s="258"/>
      <c r="DU219" s="258"/>
      <c r="DV219" s="258"/>
      <c r="DW219" s="258"/>
      <c r="DX219" s="258"/>
      <c r="DY219" s="258"/>
      <c r="DZ219" s="258"/>
      <c r="EA219" s="258"/>
      <c r="EB219" s="258"/>
      <c r="EC219" s="258"/>
      <c r="ED219" s="258"/>
      <c r="EE219" s="258"/>
      <c r="EF219" s="258"/>
      <c r="EG219" s="258"/>
      <c r="EH219" s="258"/>
      <c r="EI219" s="258"/>
      <c r="EJ219" s="258"/>
      <c r="EK219" s="258"/>
      <c r="EL219" s="258"/>
      <c r="EM219" s="258"/>
      <c r="EN219" s="258"/>
      <c r="EO219" s="258"/>
      <c r="EP219" s="258"/>
      <c r="EQ219" s="258"/>
      <c r="ER219" s="258"/>
      <c r="ES219" s="258"/>
      <c r="ET219" s="258"/>
      <c r="EU219" s="258"/>
      <c r="EV219" s="258"/>
      <c r="EW219" s="258"/>
      <c r="EX219" s="258"/>
      <c r="EY219" s="258"/>
      <c r="EZ219" s="258"/>
      <c r="FA219" s="258"/>
      <c r="FB219" s="258"/>
      <c r="FC219" s="258"/>
      <c r="FD219" s="258"/>
      <c r="FE219" s="258"/>
      <c r="FF219" s="258"/>
      <c r="FG219" s="258"/>
      <c r="FH219" s="258"/>
      <c r="FI219" s="258"/>
      <c r="FJ219" s="258"/>
      <c r="FK219" s="258"/>
      <c r="FL219" s="258"/>
      <c r="FM219" s="258"/>
      <c r="FN219" s="258"/>
      <c r="FO219" s="258"/>
      <c r="FP219" s="258"/>
      <c r="FQ219" s="258"/>
      <c r="FR219" s="258"/>
      <c r="FS219" s="258"/>
      <c r="FT219" s="258"/>
    </row>
    <row r="220" spans="1:176" s="526" customFormat="1" ht="27.75" customHeight="1">
      <c r="A220" s="553">
        <v>195</v>
      </c>
      <c r="B220" s="8" t="s">
        <v>53</v>
      </c>
      <c r="C220" s="11">
        <v>4521012</v>
      </c>
      <c r="D220" s="592" t="s">
        <v>1162</v>
      </c>
      <c r="E220" s="190" t="s">
        <v>125</v>
      </c>
      <c r="F220" s="190">
        <v>796</v>
      </c>
      <c r="G220" s="593" t="s">
        <v>46</v>
      </c>
      <c r="H220" s="593">
        <v>1</v>
      </c>
      <c r="I220" s="510">
        <v>75401000000</v>
      </c>
      <c r="J220" s="556" t="s">
        <v>939</v>
      </c>
      <c r="K220" s="594">
        <v>755000</v>
      </c>
      <c r="L220" s="503" t="s">
        <v>1010</v>
      </c>
      <c r="M220" s="503" t="s">
        <v>1024</v>
      </c>
      <c r="N220" s="8" t="s">
        <v>56</v>
      </c>
      <c r="O220" s="8" t="s">
        <v>58</v>
      </c>
      <c r="P220" s="258"/>
      <c r="Q220" s="258"/>
      <c r="R220" s="258"/>
      <c r="S220" s="258"/>
      <c r="T220" s="258"/>
      <c r="U220" s="258"/>
      <c r="V220" s="258"/>
      <c r="W220" s="258"/>
      <c r="X220" s="258"/>
      <c r="Y220" s="258"/>
      <c r="Z220" s="258"/>
      <c r="AA220" s="258"/>
      <c r="AB220" s="258"/>
      <c r="AC220" s="258"/>
      <c r="AD220" s="258"/>
      <c r="AE220" s="258"/>
      <c r="AF220" s="258"/>
      <c r="AG220" s="258"/>
      <c r="AH220" s="258"/>
      <c r="AI220" s="258"/>
      <c r="AJ220" s="258"/>
      <c r="AK220" s="258"/>
      <c r="AL220" s="258"/>
      <c r="AM220" s="258"/>
      <c r="AN220" s="258"/>
      <c r="AO220" s="258"/>
      <c r="AP220" s="258"/>
      <c r="AQ220" s="258"/>
      <c r="AR220" s="258"/>
      <c r="AS220" s="258"/>
      <c r="AT220" s="258"/>
      <c r="AU220" s="258"/>
      <c r="AV220" s="258"/>
      <c r="AW220" s="258"/>
      <c r="AX220" s="258"/>
      <c r="AY220" s="258"/>
      <c r="AZ220" s="258"/>
      <c r="BA220" s="258"/>
      <c r="BB220" s="258"/>
      <c r="BC220" s="258"/>
      <c r="BD220" s="258"/>
      <c r="BE220" s="258"/>
      <c r="BF220" s="258"/>
      <c r="BG220" s="258"/>
      <c r="BH220" s="258"/>
      <c r="BI220" s="258"/>
      <c r="BJ220" s="258"/>
      <c r="BK220" s="258"/>
      <c r="BL220" s="258"/>
      <c r="BM220" s="258"/>
      <c r="BN220" s="258"/>
      <c r="BO220" s="258"/>
      <c r="BP220" s="258"/>
      <c r="BQ220" s="258"/>
      <c r="BR220" s="258"/>
      <c r="BS220" s="258"/>
      <c r="BT220" s="258"/>
      <c r="BU220" s="258"/>
      <c r="BV220" s="258"/>
      <c r="BW220" s="258"/>
      <c r="BX220" s="258"/>
      <c r="BY220" s="258"/>
      <c r="BZ220" s="258"/>
      <c r="CA220" s="258"/>
      <c r="CB220" s="258"/>
      <c r="CC220" s="258"/>
      <c r="CD220" s="258"/>
      <c r="CE220" s="258"/>
      <c r="CF220" s="258"/>
      <c r="CG220" s="258"/>
      <c r="CH220" s="258"/>
      <c r="CI220" s="258"/>
      <c r="CJ220" s="258"/>
      <c r="CK220" s="258"/>
      <c r="CL220" s="258"/>
      <c r="CM220" s="258"/>
      <c r="CN220" s="258"/>
      <c r="CO220" s="258"/>
      <c r="CP220" s="258"/>
      <c r="CQ220" s="258"/>
      <c r="CR220" s="258"/>
      <c r="CS220" s="258"/>
      <c r="CT220" s="258"/>
      <c r="CU220" s="258"/>
      <c r="CV220" s="258"/>
      <c r="CW220" s="258"/>
      <c r="CX220" s="258"/>
      <c r="CY220" s="258"/>
      <c r="CZ220" s="258"/>
      <c r="DA220" s="258"/>
      <c r="DB220" s="258"/>
      <c r="DC220" s="258"/>
      <c r="DD220" s="258"/>
      <c r="DE220" s="258"/>
      <c r="DF220" s="258"/>
      <c r="DG220" s="258"/>
      <c r="DH220" s="258"/>
      <c r="DI220" s="258"/>
      <c r="DJ220" s="258"/>
      <c r="DK220" s="258"/>
      <c r="DL220" s="258"/>
      <c r="DM220" s="258"/>
      <c r="DN220" s="258"/>
      <c r="DO220" s="258"/>
      <c r="DP220" s="258"/>
      <c r="DQ220" s="258"/>
      <c r="DR220" s="258"/>
      <c r="DS220" s="258"/>
      <c r="DT220" s="258"/>
      <c r="DU220" s="258"/>
      <c r="DV220" s="258"/>
      <c r="DW220" s="258"/>
      <c r="DX220" s="258"/>
      <c r="DY220" s="258"/>
      <c r="DZ220" s="258"/>
      <c r="EA220" s="258"/>
      <c r="EB220" s="258"/>
      <c r="EC220" s="258"/>
      <c r="ED220" s="258"/>
      <c r="EE220" s="258"/>
      <c r="EF220" s="258"/>
      <c r="EG220" s="258"/>
      <c r="EH220" s="258"/>
      <c r="EI220" s="258"/>
      <c r="EJ220" s="258"/>
      <c r="EK220" s="258"/>
      <c r="EL220" s="258"/>
      <c r="EM220" s="258"/>
      <c r="EN220" s="258"/>
      <c r="EO220" s="258"/>
      <c r="EP220" s="258"/>
      <c r="EQ220" s="258"/>
      <c r="ER220" s="258"/>
      <c r="ES220" s="258"/>
      <c r="ET220" s="258"/>
      <c r="EU220" s="258"/>
      <c r="EV220" s="258"/>
      <c r="EW220" s="258"/>
      <c r="EX220" s="258"/>
      <c r="EY220" s="258"/>
      <c r="EZ220" s="258"/>
      <c r="FA220" s="258"/>
      <c r="FB220" s="258"/>
      <c r="FC220" s="258"/>
      <c r="FD220" s="258"/>
      <c r="FE220" s="258"/>
      <c r="FF220" s="258"/>
      <c r="FG220" s="258"/>
      <c r="FH220" s="258"/>
      <c r="FI220" s="258"/>
      <c r="FJ220" s="258"/>
      <c r="FK220" s="258"/>
      <c r="FL220" s="258"/>
      <c r="FM220" s="258"/>
      <c r="FN220" s="258"/>
      <c r="FO220" s="258"/>
      <c r="FP220" s="258"/>
      <c r="FQ220" s="258"/>
      <c r="FR220" s="258"/>
      <c r="FS220" s="258"/>
      <c r="FT220" s="258"/>
    </row>
    <row r="221" spans="1:176" s="526" customFormat="1" ht="24" customHeight="1">
      <c r="A221" s="553">
        <v>196</v>
      </c>
      <c r="B221" s="8" t="s">
        <v>53</v>
      </c>
      <c r="C221" s="11">
        <v>4521012</v>
      </c>
      <c r="D221" s="592" t="s">
        <v>1163</v>
      </c>
      <c r="E221" s="190" t="s">
        <v>125</v>
      </c>
      <c r="F221" s="190">
        <v>796</v>
      </c>
      <c r="G221" s="593" t="s">
        <v>46</v>
      </c>
      <c r="H221" s="593">
        <v>1</v>
      </c>
      <c r="I221" s="510">
        <v>75401000000</v>
      </c>
      <c r="J221" s="556" t="s">
        <v>939</v>
      </c>
      <c r="K221" s="594">
        <v>180000</v>
      </c>
      <c r="L221" s="503" t="s">
        <v>1010</v>
      </c>
      <c r="M221" s="503" t="s">
        <v>1024</v>
      </c>
      <c r="N221" s="8" t="s">
        <v>56</v>
      </c>
      <c r="O221" s="8" t="s">
        <v>58</v>
      </c>
      <c r="P221" s="258"/>
      <c r="Q221" s="258"/>
      <c r="R221" s="258"/>
      <c r="S221" s="258"/>
      <c r="T221" s="258"/>
      <c r="U221" s="258"/>
      <c r="V221" s="258"/>
      <c r="W221" s="258"/>
      <c r="X221" s="258"/>
      <c r="Y221" s="258"/>
      <c r="Z221" s="258"/>
      <c r="AA221" s="258"/>
      <c r="AB221" s="258"/>
      <c r="AC221" s="258"/>
      <c r="AD221" s="258"/>
      <c r="AE221" s="258"/>
      <c r="AF221" s="258"/>
      <c r="AG221" s="258"/>
      <c r="AH221" s="258"/>
      <c r="AI221" s="258"/>
      <c r="AJ221" s="258"/>
      <c r="AK221" s="258"/>
      <c r="AL221" s="258"/>
      <c r="AM221" s="258"/>
      <c r="AN221" s="258"/>
      <c r="AO221" s="258"/>
      <c r="AP221" s="258"/>
      <c r="AQ221" s="258"/>
      <c r="AR221" s="258"/>
      <c r="AS221" s="258"/>
      <c r="AT221" s="258"/>
      <c r="AU221" s="258"/>
      <c r="AV221" s="258"/>
      <c r="AW221" s="258"/>
      <c r="AX221" s="258"/>
      <c r="AY221" s="258"/>
      <c r="AZ221" s="258"/>
      <c r="BA221" s="258"/>
      <c r="BB221" s="258"/>
      <c r="BC221" s="258"/>
      <c r="BD221" s="258"/>
      <c r="BE221" s="258"/>
      <c r="BF221" s="258"/>
      <c r="BG221" s="258"/>
      <c r="BH221" s="258"/>
      <c r="BI221" s="258"/>
      <c r="BJ221" s="258"/>
      <c r="BK221" s="258"/>
      <c r="BL221" s="258"/>
      <c r="BM221" s="258"/>
      <c r="BN221" s="258"/>
      <c r="BO221" s="258"/>
      <c r="BP221" s="258"/>
      <c r="BQ221" s="258"/>
      <c r="BR221" s="258"/>
      <c r="BS221" s="258"/>
      <c r="BT221" s="258"/>
      <c r="BU221" s="258"/>
      <c r="BV221" s="258"/>
      <c r="BW221" s="258"/>
      <c r="BX221" s="258"/>
      <c r="BY221" s="258"/>
      <c r="BZ221" s="258"/>
      <c r="CA221" s="258"/>
      <c r="CB221" s="258"/>
      <c r="CC221" s="258"/>
      <c r="CD221" s="258"/>
      <c r="CE221" s="258"/>
      <c r="CF221" s="258"/>
      <c r="CG221" s="258"/>
      <c r="CH221" s="258"/>
      <c r="CI221" s="258"/>
      <c r="CJ221" s="258"/>
      <c r="CK221" s="258"/>
      <c r="CL221" s="258"/>
      <c r="CM221" s="258"/>
      <c r="CN221" s="258"/>
      <c r="CO221" s="258"/>
      <c r="CP221" s="258"/>
      <c r="CQ221" s="258"/>
      <c r="CR221" s="258"/>
      <c r="CS221" s="258"/>
      <c r="CT221" s="258"/>
      <c r="CU221" s="258"/>
      <c r="CV221" s="258"/>
      <c r="CW221" s="258"/>
      <c r="CX221" s="258"/>
      <c r="CY221" s="258"/>
      <c r="CZ221" s="258"/>
      <c r="DA221" s="258"/>
      <c r="DB221" s="258"/>
      <c r="DC221" s="258"/>
      <c r="DD221" s="258"/>
      <c r="DE221" s="258"/>
      <c r="DF221" s="258"/>
      <c r="DG221" s="258"/>
      <c r="DH221" s="258"/>
      <c r="DI221" s="258"/>
      <c r="DJ221" s="258"/>
      <c r="DK221" s="258"/>
      <c r="DL221" s="258"/>
      <c r="DM221" s="258"/>
      <c r="DN221" s="258"/>
      <c r="DO221" s="258"/>
      <c r="DP221" s="258"/>
      <c r="DQ221" s="258"/>
      <c r="DR221" s="258"/>
      <c r="DS221" s="258"/>
      <c r="DT221" s="258"/>
      <c r="DU221" s="258"/>
      <c r="DV221" s="258"/>
      <c r="DW221" s="258"/>
      <c r="DX221" s="258"/>
      <c r="DY221" s="258"/>
      <c r="DZ221" s="258"/>
      <c r="EA221" s="258"/>
      <c r="EB221" s="258"/>
      <c r="EC221" s="258"/>
      <c r="ED221" s="258"/>
      <c r="EE221" s="258"/>
      <c r="EF221" s="258"/>
      <c r="EG221" s="258"/>
      <c r="EH221" s="258"/>
      <c r="EI221" s="258"/>
      <c r="EJ221" s="258"/>
      <c r="EK221" s="258"/>
      <c r="EL221" s="258"/>
      <c r="EM221" s="258"/>
      <c r="EN221" s="258"/>
      <c r="EO221" s="258"/>
      <c r="EP221" s="258"/>
      <c r="EQ221" s="258"/>
      <c r="ER221" s="258"/>
      <c r="ES221" s="258"/>
      <c r="ET221" s="258"/>
      <c r="EU221" s="258"/>
      <c r="EV221" s="258"/>
      <c r="EW221" s="258"/>
      <c r="EX221" s="258"/>
      <c r="EY221" s="258"/>
      <c r="EZ221" s="258"/>
      <c r="FA221" s="258"/>
      <c r="FB221" s="258"/>
      <c r="FC221" s="258"/>
      <c r="FD221" s="258"/>
      <c r="FE221" s="258"/>
      <c r="FF221" s="258"/>
      <c r="FG221" s="258"/>
      <c r="FH221" s="258"/>
      <c r="FI221" s="258"/>
      <c r="FJ221" s="258"/>
      <c r="FK221" s="258"/>
      <c r="FL221" s="258"/>
      <c r="FM221" s="258"/>
      <c r="FN221" s="258"/>
      <c r="FO221" s="258"/>
      <c r="FP221" s="258"/>
      <c r="FQ221" s="258"/>
      <c r="FR221" s="258"/>
      <c r="FS221" s="258"/>
      <c r="FT221" s="258"/>
    </row>
    <row r="222" spans="1:176" s="526" customFormat="1" ht="24" customHeight="1">
      <c r="A222" s="553">
        <v>197</v>
      </c>
      <c r="B222" s="8" t="s">
        <v>53</v>
      </c>
      <c r="C222" s="11">
        <v>4521012</v>
      </c>
      <c r="D222" s="592" t="s">
        <v>1164</v>
      </c>
      <c r="E222" s="190" t="s">
        <v>125</v>
      </c>
      <c r="F222" s="190">
        <v>796</v>
      </c>
      <c r="G222" s="593" t="s">
        <v>46</v>
      </c>
      <c r="H222" s="593">
        <v>1</v>
      </c>
      <c r="I222" s="510">
        <v>75401000000</v>
      </c>
      <c r="J222" s="556" t="s">
        <v>939</v>
      </c>
      <c r="K222" s="594">
        <v>229000</v>
      </c>
      <c r="L222" s="503" t="s">
        <v>1010</v>
      </c>
      <c r="M222" s="503" t="s">
        <v>1024</v>
      </c>
      <c r="N222" s="8" t="s">
        <v>56</v>
      </c>
      <c r="O222" s="8" t="s">
        <v>58</v>
      </c>
      <c r="P222" s="258"/>
      <c r="Q222" s="258"/>
      <c r="R222" s="258"/>
      <c r="S222" s="258"/>
      <c r="T222" s="258"/>
      <c r="U222" s="258"/>
      <c r="V222" s="258"/>
      <c r="W222" s="258"/>
      <c r="X222" s="258"/>
      <c r="Y222" s="258"/>
      <c r="Z222" s="258"/>
      <c r="AA222" s="258"/>
      <c r="AB222" s="258"/>
      <c r="AC222" s="258"/>
      <c r="AD222" s="258"/>
      <c r="AE222" s="258"/>
      <c r="AF222" s="258"/>
      <c r="AG222" s="258"/>
      <c r="AH222" s="258"/>
      <c r="AI222" s="258"/>
      <c r="AJ222" s="258"/>
      <c r="AK222" s="258"/>
      <c r="AL222" s="258"/>
      <c r="AM222" s="258"/>
      <c r="AN222" s="258"/>
      <c r="AO222" s="258"/>
      <c r="AP222" s="258"/>
      <c r="AQ222" s="258"/>
      <c r="AR222" s="258"/>
      <c r="AS222" s="258"/>
      <c r="AT222" s="258"/>
      <c r="AU222" s="258"/>
      <c r="AV222" s="258"/>
      <c r="AW222" s="258"/>
      <c r="AX222" s="258"/>
      <c r="AY222" s="258"/>
      <c r="AZ222" s="258"/>
      <c r="BA222" s="258"/>
      <c r="BB222" s="258"/>
      <c r="BC222" s="258"/>
      <c r="BD222" s="258"/>
      <c r="BE222" s="258"/>
      <c r="BF222" s="258"/>
      <c r="BG222" s="258"/>
      <c r="BH222" s="258"/>
      <c r="BI222" s="258"/>
      <c r="BJ222" s="258"/>
      <c r="BK222" s="258"/>
      <c r="BL222" s="258"/>
      <c r="BM222" s="258"/>
      <c r="BN222" s="258"/>
      <c r="BO222" s="258"/>
      <c r="BP222" s="258"/>
      <c r="BQ222" s="258"/>
      <c r="BR222" s="258"/>
      <c r="BS222" s="258"/>
      <c r="BT222" s="258"/>
      <c r="BU222" s="258"/>
      <c r="BV222" s="258"/>
      <c r="BW222" s="258"/>
      <c r="BX222" s="258"/>
      <c r="BY222" s="258"/>
      <c r="BZ222" s="258"/>
      <c r="CA222" s="258"/>
      <c r="CB222" s="258"/>
      <c r="CC222" s="258"/>
      <c r="CD222" s="258"/>
      <c r="CE222" s="258"/>
      <c r="CF222" s="258"/>
      <c r="CG222" s="258"/>
      <c r="CH222" s="258"/>
      <c r="CI222" s="258"/>
      <c r="CJ222" s="258"/>
      <c r="CK222" s="258"/>
      <c r="CL222" s="258"/>
      <c r="CM222" s="258"/>
      <c r="CN222" s="258"/>
      <c r="CO222" s="258"/>
      <c r="CP222" s="258"/>
      <c r="CQ222" s="258"/>
      <c r="CR222" s="258"/>
      <c r="CS222" s="258"/>
      <c r="CT222" s="258"/>
      <c r="CU222" s="258"/>
      <c r="CV222" s="258"/>
      <c r="CW222" s="258"/>
      <c r="CX222" s="258"/>
      <c r="CY222" s="258"/>
      <c r="CZ222" s="258"/>
      <c r="DA222" s="258"/>
      <c r="DB222" s="258"/>
      <c r="DC222" s="258"/>
      <c r="DD222" s="258"/>
      <c r="DE222" s="258"/>
      <c r="DF222" s="258"/>
      <c r="DG222" s="258"/>
      <c r="DH222" s="258"/>
      <c r="DI222" s="258"/>
      <c r="DJ222" s="258"/>
      <c r="DK222" s="258"/>
      <c r="DL222" s="258"/>
      <c r="DM222" s="258"/>
      <c r="DN222" s="258"/>
      <c r="DO222" s="258"/>
      <c r="DP222" s="258"/>
      <c r="DQ222" s="258"/>
      <c r="DR222" s="258"/>
      <c r="DS222" s="258"/>
      <c r="DT222" s="258"/>
      <c r="DU222" s="258"/>
      <c r="DV222" s="258"/>
      <c r="DW222" s="258"/>
      <c r="DX222" s="258"/>
      <c r="DY222" s="258"/>
      <c r="DZ222" s="258"/>
      <c r="EA222" s="258"/>
      <c r="EB222" s="258"/>
      <c r="EC222" s="258"/>
      <c r="ED222" s="258"/>
      <c r="EE222" s="258"/>
      <c r="EF222" s="258"/>
      <c r="EG222" s="258"/>
      <c r="EH222" s="258"/>
      <c r="EI222" s="258"/>
      <c r="EJ222" s="258"/>
      <c r="EK222" s="258"/>
      <c r="EL222" s="258"/>
      <c r="EM222" s="258"/>
      <c r="EN222" s="258"/>
      <c r="EO222" s="258"/>
      <c r="EP222" s="258"/>
      <c r="EQ222" s="258"/>
      <c r="ER222" s="258"/>
      <c r="ES222" s="258"/>
      <c r="ET222" s="258"/>
      <c r="EU222" s="258"/>
      <c r="EV222" s="258"/>
      <c r="EW222" s="258"/>
      <c r="EX222" s="258"/>
      <c r="EY222" s="258"/>
      <c r="EZ222" s="258"/>
      <c r="FA222" s="258"/>
      <c r="FB222" s="258"/>
      <c r="FC222" s="258"/>
      <c r="FD222" s="258"/>
      <c r="FE222" s="258"/>
      <c r="FF222" s="258"/>
      <c r="FG222" s="258"/>
      <c r="FH222" s="258"/>
      <c r="FI222" s="258"/>
      <c r="FJ222" s="258"/>
      <c r="FK222" s="258"/>
      <c r="FL222" s="258"/>
      <c r="FM222" s="258"/>
      <c r="FN222" s="258"/>
      <c r="FO222" s="258"/>
      <c r="FP222" s="258"/>
      <c r="FQ222" s="258"/>
      <c r="FR222" s="258"/>
      <c r="FS222" s="258"/>
      <c r="FT222" s="258"/>
    </row>
    <row r="223" spans="1:176" s="526" customFormat="1" ht="24" customHeight="1">
      <c r="A223" s="553">
        <v>198</v>
      </c>
      <c r="B223" s="8" t="s">
        <v>53</v>
      </c>
      <c r="C223" s="11">
        <v>4521012</v>
      </c>
      <c r="D223" s="592" t="s">
        <v>1165</v>
      </c>
      <c r="E223" s="190" t="s">
        <v>125</v>
      </c>
      <c r="F223" s="190">
        <v>796</v>
      </c>
      <c r="G223" s="593" t="s">
        <v>46</v>
      </c>
      <c r="H223" s="593">
        <v>1</v>
      </c>
      <c r="I223" s="510">
        <v>75401000000</v>
      </c>
      <c r="J223" s="556" t="s">
        <v>939</v>
      </c>
      <c r="K223" s="594">
        <v>74000</v>
      </c>
      <c r="L223" s="503" t="s">
        <v>1010</v>
      </c>
      <c r="M223" s="503" t="s">
        <v>1024</v>
      </c>
      <c r="N223" s="8" t="s">
        <v>56</v>
      </c>
      <c r="O223" s="8" t="s">
        <v>58</v>
      </c>
      <c r="P223" s="258"/>
      <c r="Q223" s="258"/>
      <c r="R223" s="258"/>
      <c r="S223" s="258"/>
      <c r="T223" s="258"/>
      <c r="U223" s="258"/>
      <c r="V223" s="258"/>
      <c r="W223" s="258"/>
      <c r="X223" s="258"/>
      <c r="Y223" s="258"/>
      <c r="Z223" s="258"/>
      <c r="AA223" s="258"/>
      <c r="AB223" s="258"/>
      <c r="AC223" s="258"/>
      <c r="AD223" s="258"/>
      <c r="AE223" s="258"/>
      <c r="AF223" s="258"/>
      <c r="AG223" s="258"/>
      <c r="AH223" s="258"/>
      <c r="AI223" s="258"/>
      <c r="AJ223" s="258"/>
      <c r="AK223" s="258"/>
      <c r="AL223" s="258"/>
      <c r="AM223" s="258"/>
      <c r="AN223" s="258"/>
      <c r="AO223" s="258"/>
      <c r="AP223" s="258"/>
      <c r="AQ223" s="258"/>
      <c r="AR223" s="258"/>
      <c r="AS223" s="258"/>
      <c r="AT223" s="258"/>
      <c r="AU223" s="258"/>
      <c r="AV223" s="258"/>
      <c r="AW223" s="258"/>
      <c r="AX223" s="258"/>
      <c r="AY223" s="258"/>
      <c r="AZ223" s="258"/>
      <c r="BA223" s="258"/>
      <c r="BB223" s="258"/>
      <c r="BC223" s="258"/>
      <c r="BD223" s="258"/>
      <c r="BE223" s="258"/>
      <c r="BF223" s="258"/>
      <c r="BG223" s="258"/>
      <c r="BH223" s="258"/>
      <c r="BI223" s="258"/>
      <c r="BJ223" s="258"/>
      <c r="BK223" s="258"/>
      <c r="BL223" s="258"/>
      <c r="BM223" s="258"/>
      <c r="BN223" s="258"/>
      <c r="BO223" s="258"/>
      <c r="BP223" s="258"/>
      <c r="BQ223" s="258"/>
      <c r="BR223" s="258"/>
      <c r="BS223" s="258"/>
      <c r="BT223" s="258"/>
      <c r="BU223" s="258"/>
      <c r="BV223" s="258"/>
      <c r="BW223" s="258"/>
      <c r="BX223" s="258"/>
      <c r="BY223" s="258"/>
      <c r="BZ223" s="258"/>
      <c r="CA223" s="258"/>
      <c r="CB223" s="258"/>
      <c r="CC223" s="258"/>
      <c r="CD223" s="258"/>
      <c r="CE223" s="258"/>
      <c r="CF223" s="258"/>
      <c r="CG223" s="258"/>
      <c r="CH223" s="258"/>
      <c r="CI223" s="258"/>
      <c r="CJ223" s="258"/>
      <c r="CK223" s="258"/>
      <c r="CL223" s="258"/>
      <c r="CM223" s="258"/>
      <c r="CN223" s="258"/>
      <c r="CO223" s="258"/>
      <c r="CP223" s="258"/>
      <c r="CQ223" s="258"/>
      <c r="CR223" s="258"/>
      <c r="CS223" s="258"/>
      <c r="CT223" s="258"/>
      <c r="CU223" s="258"/>
      <c r="CV223" s="258"/>
      <c r="CW223" s="258"/>
      <c r="CX223" s="258"/>
      <c r="CY223" s="258"/>
      <c r="CZ223" s="258"/>
      <c r="DA223" s="258"/>
      <c r="DB223" s="258"/>
      <c r="DC223" s="258"/>
      <c r="DD223" s="258"/>
      <c r="DE223" s="258"/>
      <c r="DF223" s="258"/>
      <c r="DG223" s="258"/>
      <c r="DH223" s="258"/>
      <c r="DI223" s="258"/>
      <c r="DJ223" s="258"/>
      <c r="DK223" s="258"/>
      <c r="DL223" s="258"/>
      <c r="DM223" s="258"/>
      <c r="DN223" s="258"/>
      <c r="DO223" s="258"/>
      <c r="DP223" s="258"/>
      <c r="DQ223" s="258"/>
      <c r="DR223" s="258"/>
      <c r="DS223" s="258"/>
      <c r="DT223" s="258"/>
      <c r="DU223" s="258"/>
      <c r="DV223" s="258"/>
      <c r="DW223" s="258"/>
      <c r="DX223" s="258"/>
      <c r="DY223" s="258"/>
      <c r="DZ223" s="258"/>
      <c r="EA223" s="258"/>
      <c r="EB223" s="258"/>
      <c r="EC223" s="258"/>
      <c r="ED223" s="258"/>
      <c r="EE223" s="258"/>
      <c r="EF223" s="258"/>
      <c r="EG223" s="258"/>
      <c r="EH223" s="258"/>
      <c r="EI223" s="258"/>
      <c r="EJ223" s="258"/>
      <c r="EK223" s="258"/>
      <c r="EL223" s="258"/>
      <c r="EM223" s="258"/>
      <c r="EN223" s="258"/>
      <c r="EO223" s="258"/>
      <c r="EP223" s="258"/>
      <c r="EQ223" s="258"/>
      <c r="ER223" s="258"/>
      <c r="ES223" s="258"/>
      <c r="ET223" s="258"/>
      <c r="EU223" s="258"/>
      <c r="EV223" s="258"/>
      <c r="EW223" s="258"/>
      <c r="EX223" s="258"/>
      <c r="EY223" s="258"/>
      <c r="EZ223" s="258"/>
      <c r="FA223" s="258"/>
      <c r="FB223" s="258"/>
      <c r="FC223" s="258"/>
      <c r="FD223" s="258"/>
      <c r="FE223" s="258"/>
      <c r="FF223" s="258"/>
      <c r="FG223" s="258"/>
      <c r="FH223" s="258"/>
      <c r="FI223" s="258"/>
      <c r="FJ223" s="258"/>
      <c r="FK223" s="258"/>
      <c r="FL223" s="258"/>
      <c r="FM223" s="258"/>
      <c r="FN223" s="258"/>
      <c r="FO223" s="258"/>
      <c r="FP223" s="258"/>
      <c r="FQ223" s="258"/>
      <c r="FR223" s="258"/>
      <c r="FS223" s="258"/>
      <c r="FT223" s="258"/>
    </row>
    <row r="224" spans="1:176" s="526" customFormat="1" ht="27.75" customHeight="1">
      <c r="A224" s="553">
        <v>199</v>
      </c>
      <c r="B224" s="8" t="s">
        <v>53</v>
      </c>
      <c r="C224" s="11">
        <v>4521012</v>
      </c>
      <c r="D224" s="600" t="s">
        <v>1166</v>
      </c>
      <c r="E224" s="190" t="s">
        <v>125</v>
      </c>
      <c r="F224" s="190">
        <v>796</v>
      </c>
      <c r="G224" s="593" t="s">
        <v>46</v>
      </c>
      <c r="H224" s="593">
        <v>1</v>
      </c>
      <c r="I224" s="510">
        <v>75401000000</v>
      </c>
      <c r="J224" s="556" t="s">
        <v>939</v>
      </c>
      <c r="K224" s="594">
        <v>100000</v>
      </c>
      <c r="L224" s="503" t="s">
        <v>1010</v>
      </c>
      <c r="M224" s="503" t="s">
        <v>1024</v>
      </c>
      <c r="N224" s="8" t="s">
        <v>56</v>
      </c>
      <c r="O224" s="8" t="s">
        <v>58</v>
      </c>
      <c r="P224" s="258"/>
      <c r="Q224" s="258"/>
      <c r="R224" s="258"/>
      <c r="S224" s="258"/>
      <c r="T224" s="258"/>
      <c r="U224" s="258"/>
      <c r="V224" s="258"/>
      <c r="W224" s="258"/>
      <c r="X224" s="258"/>
      <c r="Y224" s="258"/>
      <c r="Z224" s="258"/>
      <c r="AA224" s="258"/>
      <c r="AB224" s="258"/>
      <c r="AC224" s="258"/>
      <c r="AD224" s="258"/>
      <c r="AE224" s="258"/>
      <c r="AF224" s="258"/>
      <c r="AG224" s="258"/>
      <c r="AH224" s="258"/>
      <c r="AI224" s="258"/>
      <c r="AJ224" s="258"/>
      <c r="AK224" s="258"/>
      <c r="AL224" s="258"/>
      <c r="AM224" s="258"/>
      <c r="AN224" s="258"/>
      <c r="AO224" s="258"/>
      <c r="AP224" s="258"/>
      <c r="AQ224" s="258"/>
      <c r="AR224" s="258"/>
      <c r="AS224" s="258"/>
      <c r="AT224" s="258"/>
      <c r="AU224" s="258"/>
      <c r="AV224" s="258"/>
      <c r="AW224" s="258"/>
      <c r="AX224" s="258"/>
      <c r="AY224" s="258"/>
      <c r="AZ224" s="258"/>
      <c r="BA224" s="258"/>
      <c r="BB224" s="258"/>
      <c r="BC224" s="258"/>
      <c r="BD224" s="258"/>
      <c r="BE224" s="258"/>
      <c r="BF224" s="258"/>
      <c r="BG224" s="258"/>
      <c r="BH224" s="258"/>
      <c r="BI224" s="258"/>
      <c r="BJ224" s="258"/>
      <c r="BK224" s="258"/>
      <c r="BL224" s="258"/>
      <c r="BM224" s="258"/>
      <c r="BN224" s="258"/>
      <c r="BO224" s="258"/>
      <c r="BP224" s="258"/>
      <c r="BQ224" s="258"/>
      <c r="BR224" s="258"/>
      <c r="BS224" s="258"/>
      <c r="BT224" s="258"/>
      <c r="BU224" s="258"/>
      <c r="BV224" s="258"/>
      <c r="BW224" s="258"/>
      <c r="BX224" s="258"/>
      <c r="BY224" s="258"/>
      <c r="BZ224" s="258"/>
      <c r="CA224" s="258"/>
      <c r="CB224" s="258"/>
      <c r="CC224" s="258"/>
      <c r="CD224" s="258"/>
      <c r="CE224" s="258"/>
      <c r="CF224" s="258"/>
      <c r="CG224" s="258"/>
      <c r="CH224" s="258"/>
      <c r="CI224" s="258"/>
      <c r="CJ224" s="258"/>
      <c r="CK224" s="258"/>
      <c r="CL224" s="258"/>
      <c r="CM224" s="258"/>
      <c r="CN224" s="258"/>
      <c r="CO224" s="258"/>
      <c r="CP224" s="258"/>
      <c r="CQ224" s="258"/>
      <c r="CR224" s="258"/>
      <c r="CS224" s="258"/>
      <c r="CT224" s="258"/>
      <c r="CU224" s="258"/>
      <c r="CV224" s="258"/>
      <c r="CW224" s="258"/>
      <c r="CX224" s="258"/>
      <c r="CY224" s="258"/>
      <c r="CZ224" s="258"/>
      <c r="DA224" s="258"/>
      <c r="DB224" s="258"/>
      <c r="DC224" s="258"/>
      <c r="DD224" s="258"/>
      <c r="DE224" s="258"/>
      <c r="DF224" s="258"/>
      <c r="DG224" s="258"/>
      <c r="DH224" s="258"/>
      <c r="DI224" s="258"/>
      <c r="DJ224" s="258"/>
      <c r="DK224" s="258"/>
      <c r="DL224" s="258"/>
      <c r="DM224" s="258"/>
      <c r="DN224" s="258"/>
      <c r="DO224" s="258"/>
      <c r="DP224" s="258"/>
      <c r="DQ224" s="258"/>
      <c r="DR224" s="258"/>
      <c r="DS224" s="258"/>
      <c r="DT224" s="258"/>
      <c r="DU224" s="258"/>
      <c r="DV224" s="258"/>
      <c r="DW224" s="258"/>
      <c r="DX224" s="258"/>
      <c r="DY224" s="258"/>
      <c r="DZ224" s="258"/>
      <c r="EA224" s="258"/>
      <c r="EB224" s="258"/>
      <c r="EC224" s="258"/>
      <c r="ED224" s="258"/>
      <c r="EE224" s="258"/>
      <c r="EF224" s="258"/>
      <c r="EG224" s="258"/>
      <c r="EH224" s="258"/>
      <c r="EI224" s="258"/>
      <c r="EJ224" s="258"/>
      <c r="EK224" s="258"/>
      <c r="EL224" s="258"/>
      <c r="EM224" s="258"/>
      <c r="EN224" s="258"/>
      <c r="EO224" s="258"/>
      <c r="EP224" s="258"/>
      <c r="EQ224" s="258"/>
      <c r="ER224" s="258"/>
      <c r="ES224" s="258"/>
      <c r="ET224" s="258"/>
      <c r="EU224" s="258"/>
      <c r="EV224" s="258"/>
      <c r="EW224" s="258"/>
      <c r="EX224" s="258"/>
      <c r="EY224" s="258"/>
      <c r="EZ224" s="258"/>
      <c r="FA224" s="258"/>
      <c r="FB224" s="258"/>
      <c r="FC224" s="258"/>
      <c r="FD224" s="258"/>
      <c r="FE224" s="258"/>
      <c r="FF224" s="258"/>
      <c r="FG224" s="258"/>
      <c r="FH224" s="258"/>
      <c r="FI224" s="258"/>
      <c r="FJ224" s="258"/>
      <c r="FK224" s="258"/>
      <c r="FL224" s="258"/>
      <c r="FM224" s="258"/>
      <c r="FN224" s="258"/>
      <c r="FO224" s="258"/>
      <c r="FP224" s="258"/>
      <c r="FQ224" s="258"/>
      <c r="FR224" s="258"/>
      <c r="FS224" s="258"/>
      <c r="FT224" s="258"/>
    </row>
    <row r="225" spans="1:176" s="9" customFormat="1">
      <c r="A225" s="1112" t="s">
        <v>1167</v>
      </c>
      <c r="B225" s="1113"/>
      <c r="C225" s="1113"/>
      <c r="D225" s="1113"/>
      <c r="E225" s="1113"/>
      <c r="F225" s="1113"/>
      <c r="G225" s="1113"/>
      <c r="H225" s="1113"/>
      <c r="I225" s="1113"/>
      <c r="J225" s="1114"/>
      <c r="K225" s="825">
        <f>SUM(K86:K224)</f>
        <v>71614119.020000011</v>
      </c>
      <c r="L225" s="520"/>
      <c r="M225" s="520"/>
      <c r="N225" s="520"/>
      <c r="O225" s="622"/>
      <c r="P225" s="258"/>
      <c r="Q225" s="258"/>
      <c r="R225" s="258"/>
      <c r="S225" s="258"/>
      <c r="T225" s="258"/>
      <c r="U225" s="258"/>
      <c r="V225" s="258"/>
      <c r="W225" s="258"/>
      <c r="X225" s="258"/>
      <c r="Y225" s="258"/>
      <c r="Z225" s="258"/>
      <c r="AA225" s="258"/>
      <c r="AB225" s="258"/>
      <c r="AC225" s="258"/>
      <c r="AD225" s="258"/>
      <c r="AE225" s="258"/>
      <c r="AF225" s="258"/>
      <c r="AG225" s="258"/>
      <c r="AH225" s="258"/>
      <c r="AI225" s="258"/>
      <c r="AJ225" s="258"/>
      <c r="AK225" s="258"/>
      <c r="AL225" s="258"/>
      <c r="AM225" s="258"/>
      <c r="AN225" s="258"/>
      <c r="AO225" s="258"/>
      <c r="AP225" s="258"/>
      <c r="AQ225" s="258"/>
      <c r="AR225" s="258"/>
      <c r="AS225" s="258"/>
      <c r="AT225" s="258"/>
      <c r="AU225" s="258"/>
      <c r="AV225" s="258"/>
      <c r="AW225" s="258"/>
      <c r="AX225" s="258"/>
      <c r="AY225" s="258"/>
      <c r="AZ225" s="258"/>
      <c r="BA225" s="258"/>
      <c r="BB225" s="258"/>
      <c r="BC225" s="258"/>
      <c r="BD225" s="258"/>
      <c r="BE225" s="258"/>
      <c r="BF225" s="258"/>
      <c r="BG225" s="258"/>
      <c r="BH225" s="258"/>
      <c r="BI225" s="258"/>
      <c r="BJ225" s="258"/>
      <c r="BK225" s="258"/>
      <c r="BL225" s="258"/>
      <c r="BM225" s="258"/>
      <c r="BN225" s="258"/>
      <c r="BO225" s="258"/>
      <c r="BP225" s="258"/>
      <c r="BQ225" s="258"/>
      <c r="BR225" s="258"/>
      <c r="BS225" s="258"/>
      <c r="BT225" s="258"/>
      <c r="BU225" s="258"/>
      <c r="BV225" s="258"/>
      <c r="BW225" s="258"/>
      <c r="BX225" s="258"/>
      <c r="BY225" s="258"/>
      <c r="BZ225" s="258"/>
      <c r="CA225" s="258"/>
      <c r="CB225" s="258"/>
      <c r="CC225" s="258"/>
      <c r="CD225" s="258"/>
      <c r="CE225" s="258"/>
      <c r="CF225" s="258"/>
      <c r="CG225" s="258"/>
      <c r="CH225" s="258"/>
      <c r="CI225" s="258"/>
      <c r="CJ225" s="258"/>
      <c r="CK225" s="258"/>
      <c r="CL225" s="258"/>
      <c r="CM225" s="258"/>
      <c r="CN225" s="258"/>
      <c r="CO225" s="258"/>
      <c r="CP225" s="258"/>
      <c r="CQ225" s="258"/>
      <c r="CR225" s="258"/>
      <c r="CS225" s="258"/>
      <c r="CT225" s="258"/>
      <c r="CU225" s="258"/>
      <c r="CV225" s="258"/>
      <c r="CW225" s="258"/>
      <c r="CX225" s="258"/>
      <c r="CY225" s="258"/>
      <c r="CZ225" s="258"/>
      <c r="DA225" s="258"/>
      <c r="DB225" s="258"/>
      <c r="DC225" s="258"/>
      <c r="DD225" s="258"/>
      <c r="DE225" s="258"/>
      <c r="DF225" s="258"/>
      <c r="DG225" s="258"/>
      <c r="DH225" s="258"/>
      <c r="DI225" s="258"/>
      <c r="DJ225" s="258"/>
      <c r="DK225" s="258"/>
      <c r="DL225" s="258"/>
      <c r="DM225" s="258"/>
      <c r="DN225" s="258"/>
      <c r="DO225" s="258"/>
      <c r="DP225" s="258"/>
      <c r="DQ225" s="258"/>
      <c r="DR225" s="258"/>
      <c r="DS225" s="258"/>
      <c r="DT225" s="258"/>
      <c r="DU225" s="258"/>
      <c r="DV225" s="258"/>
      <c r="DW225" s="258"/>
      <c r="DX225" s="258"/>
      <c r="DY225" s="258"/>
      <c r="DZ225" s="258"/>
      <c r="EA225" s="258"/>
      <c r="EB225" s="258"/>
      <c r="EC225" s="258"/>
      <c r="ED225" s="258"/>
      <c r="EE225" s="258"/>
      <c r="EF225" s="258"/>
      <c r="EG225" s="258"/>
      <c r="EH225" s="258"/>
      <c r="EI225" s="258"/>
      <c r="EJ225" s="258"/>
      <c r="EK225" s="258"/>
      <c r="EL225" s="258"/>
      <c r="EM225" s="258"/>
      <c r="EN225" s="258"/>
      <c r="EO225" s="258"/>
      <c r="EP225" s="258"/>
      <c r="EQ225" s="258"/>
      <c r="ER225" s="258"/>
      <c r="ES225" s="258"/>
      <c r="ET225" s="258"/>
      <c r="EU225" s="258"/>
      <c r="EV225" s="258"/>
      <c r="EW225" s="258"/>
      <c r="EX225" s="258"/>
      <c r="EY225" s="258"/>
      <c r="EZ225" s="258"/>
      <c r="FA225" s="258"/>
      <c r="FB225" s="258"/>
      <c r="FC225" s="258"/>
      <c r="FD225" s="258"/>
      <c r="FE225" s="258"/>
      <c r="FF225" s="258"/>
      <c r="FG225" s="258"/>
      <c r="FH225" s="258"/>
      <c r="FI225" s="258"/>
      <c r="FJ225" s="258"/>
      <c r="FK225" s="258"/>
      <c r="FL225" s="258"/>
      <c r="FM225" s="258"/>
      <c r="FN225" s="258"/>
      <c r="FO225" s="258"/>
      <c r="FP225" s="258"/>
      <c r="FQ225" s="258"/>
      <c r="FR225" s="258"/>
      <c r="FS225" s="258"/>
      <c r="FT225" s="258"/>
    </row>
    <row r="226" spans="1:176" s="620" customFormat="1">
      <c r="A226" s="930" t="s">
        <v>34</v>
      </c>
      <c r="B226" s="931"/>
      <c r="C226" s="931"/>
      <c r="D226" s="931"/>
      <c r="E226" s="931"/>
      <c r="F226" s="931"/>
      <c r="G226" s="931"/>
      <c r="H226" s="931"/>
      <c r="I226" s="931"/>
      <c r="J226" s="931"/>
      <c r="K226" s="931"/>
      <c r="L226" s="931"/>
      <c r="M226" s="931"/>
      <c r="N226" s="931"/>
      <c r="O226" s="932"/>
      <c r="P226" s="227"/>
      <c r="Q226" s="227"/>
      <c r="R226" s="227"/>
      <c r="S226" s="227"/>
      <c r="T226" s="227"/>
      <c r="U226" s="227"/>
      <c r="V226" s="227"/>
      <c r="W226" s="227"/>
      <c r="X226" s="227"/>
      <c r="Y226" s="227"/>
      <c r="Z226" s="227"/>
      <c r="AA226" s="227"/>
      <c r="AB226" s="227"/>
      <c r="AC226" s="227"/>
      <c r="AD226" s="227"/>
      <c r="AE226" s="227"/>
      <c r="AF226" s="227"/>
      <c r="AG226" s="227"/>
      <c r="AH226" s="227"/>
      <c r="AI226" s="227"/>
      <c r="AJ226" s="227"/>
      <c r="AK226" s="227"/>
      <c r="AL226" s="227"/>
      <c r="AM226" s="227"/>
      <c r="AN226" s="227"/>
      <c r="AO226" s="227"/>
      <c r="AP226" s="227"/>
      <c r="AQ226" s="227"/>
      <c r="AR226" s="227"/>
      <c r="AS226" s="227"/>
      <c r="AT226" s="227"/>
      <c r="AU226" s="227"/>
      <c r="AV226" s="227"/>
      <c r="AW226" s="227"/>
      <c r="AX226" s="227"/>
      <c r="AY226" s="227"/>
      <c r="AZ226" s="227"/>
      <c r="BA226" s="227"/>
      <c r="BB226" s="227"/>
      <c r="BC226" s="227"/>
      <c r="BD226" s="227"/>
      <c r="BE226" s="227"/>
      <c r="BF226" s="227"/>
      <c r="BG226" s="227"/>
      <c r="BH226" s="227"/>
      <c r="BI226" s="227"/>
      <c r="BJ226" s="227"/>
      <c r="BK226" s="227"/>
      <c r="BL226" s="227"/>
      <c r="BM226" s="227"/>
      <c r="BN226" s="227"/>
      <c r="BO226" s="227"/>
      <c r="BP226" s="227"/>
      <c r="BQ226" s="227"/>
      <c r="BR226" s="227"/>
      <c r="BS226" s="227"/>
      <c r="BT226" s="227"/>
      <c r="BU226" s="227"/>
      <c r="BV226" s="227"/>
      <c r="BW226" s="227"/>
      <c r="BX226" s="227"/>
      <c r="BY226" s="227"/>
      <c r="BZ226" s="227"/>
      <c r="CA226" s="227"/>
      <c r="CB226" s="227"/>
      <c r="CC226" s="227"/>
      <c r="CD226" s="227"/>
      <c r="CE226" s="227"/>
      <c r="CF226" s="227"/>
      <c r="CG226" s="227"/>
      <c r="CH226" s="227"/>
      <c r="CI226" s="227"/>
      <c r="CJ226" s="227"/>
      <c r="CK226" s="227"/>
      <c r="CL226" s="227"/>
      <c r="CM226" s="227"/>
      <c r="CN226" s="227"/>
      <c r="CO226" s="227"/>
      <c r="CP226" s="227"/>
      <c r="CQ226" s="227"/>
      <c r="CR226" s="227"/>
      <c r="CS226" s="227"/>
      <c r="CT226" s="227"/>
      <c r="CU226" s="227"/>
      <c r="CV226" s="227"/>
      <c r="CW226" s="227"/>
      <c r="CX226" s="227"/>
      <c r="CY226" s="227"/>
      <c r="CZ226" s="227"/>
      <c r="DA226" s="227"/>
      <c r="DB226" s="227"/>
      <c r="DC226" s="227"/>
      <c r="DD226" s="227"/>
      <c r="DE226" s="227"/>
      <c r="DF226" s="227"/>
      <c r="DG226" s="227"/>
      <c r="DH226" s="227"/>
      <c r="DI226" s="227"/>
      <c r="DJ226" s="227"/>
      <c r="DK226" s="227"/>
      <c r="DL226" s="227"/>
      <c r="DM226" s="227"/>
      <c r="DN226" s="227"/>
      <c r="DO226" s="227"/>
      <c r="DP226" s="227"/>
      <c r="DQ226" s="227"/>
      <c r="DR226" s="227"/>
      <c r="DS226" s="227"/>
      <c r="DT226" s="227"/>
      <c r="DU226" s="227"/>
      <c r="DV226" s="227"/>
      <c r="DW226" s="227"/>
      <c r="DX226" s="227"/>
      <c r="DY226" s="227"/>
      <c r="DZ226" s="227"/>
      <c r="EA226" s="227"/>
      <c r="EB226" s="227"/>
      <c r="EC226" s="227"/>
      <c r="ED226" s="227"/>
      <c r="EE226" s="227"/>
      <c r="EF226" s="227"/>
      <c r="EG226" s="227"/>
      <c r="EH226" s="227"/>
      <c r="EI226" s="227"/>
      <c r="EJ226" s="227"/>
      <c r="EK226" s="227"/>
      <c r="EL226" s="227"/>
      <c r="EM226" s="227"/>
      <c r="EN226" s="227"/>
      <c r="EO226" s="227"/>
      <c r="EP226" s="227"/>
      <c r="EQ226" s="227"/>
      <c r="ER226" s="227"/>
      <c r="ES226" s="227"/>
      <c r="ET226" s="227"/>
      <c r="EU226" s="227"/>
      <c r="EV226" s="227"/>
      <c r="EW226" s="227"/>
      <c r="EX226" s="227"/>
      <c r="EY226" s="227"/>
      <c r="EZ226" s="227"/>
      <c r="FA226" s="227"/>
      <c r="FB226" s="227"/>
      <c r="FC226" s="227"/>
      <c r="FD226" s="227"/>
      <c r="FE226" s="227"/>
      <c r="FF226" s="227"/>
      <c r="FG226" s="227"/>
      <c r="FH226" s="227"/>
      <c r="FI226" s="227"/>
      <c r="FJ226" s="227"/>
      <c r="FK226" s="227"/>
      <c r="FL226" s="227"/>
      <c r="FM226" s="227"/>
      <c r="FN226" s="227"/>
      <c r="FO226" s="227"/>
      <c r="FP226" s="227"/>
      <c r="FQ226" s="227"/>
      <c r="FR226" s="227"/>
      <c r="FS226" s="227"/>
      <c r="FT226" s="227"/>
    </row>
    <row r="227" spans="1:176" s="558" customFormat="1" ht="29.25" customHeight="1">
      <c r="A227" s="553">
        <v>200</v>
      </c>
      <c r="B227" s="8" t="s">
        <v>53</v>
      </c>
      <c r="C227" s="11">
        <v>5520010</v>
      </c>
      <c r="D227" s="601" t="s">
        <v>1168</v>
      </c>
      <c r="E227" s="511"/>
      <c r="F227" s="35">
        <v>792</v>
      </c>
      <c r="G227" s="602" t="s">
        <v>51</v>
      </c>
      <c r="H227" s="603">
        <v>137</v>
      </c>
      <c r="I227" s="510">
        <v>75401000000</v>
      </c>
      <c r="J227" s="556" t="s">
        <v>939</v>
      </c>
      <c r="K227" s="604">
        <v>40000</v>
      </c>
      <c r="L227" s="556">
        <v>41579</v>
      </c>
      <c r="M227" s="556" t="s">
        <v>49</v>
      </c>
      <c r="N227" s="605" t="s">
        <v>56</v>
      </c>
      <c r="O227" s="511" t="s">
        <v>59</v>
      </c>
    </row>
    <row r="228" spans="1:176" s="558" customFormat="1" ht="20.25" customHeight="1">
      <c r="A228" s="553">
        <v>201</v>
      </c>
      <c r="B228" s="8" t="s">
        <v>53</v>
      </c>
      <c r="C228" s="554">
        <v>5020000</v>
      </c>
      <c r="D228" s="555" t="s">
        <v>1169</v>
      </c>
      <c r="E228" s="190" t="s">
        <v>125</v>
      </c>
      <c r="F228" s="560">
        <v>796</v>
      </c>
      <c r="G228" s="224" t="s">
        <v>37</v>
      </c>
      <c r="H228" s="553"/>
      <c r="I228" s="510">
        <v>75401000000</v>
      </c>
      <c r="J228" s="556" t="s">
        <v>939</v>
      </c>
      <c r="K228" s="505">
        <v>17000</v>
      </c>
      <c r="L228" s="8" t="s">
        <v>1024</v>
      </c>
      <c r="M228" s="556" t="s">
        <v>49</v>
      </c>
      <c r="N228" s="561" t="s">
        <v>56</v>
      </c>
      <c r="O228" s="8" t="s">
        <v>58</v>
      </c>
    </row>
    <row r="229" spans="1:176" s="558" customFormat="1" ht="27.75" customHeight="1">
      <c r="A229" s="553">
        <v>202</v>
      </c>
      <c r="B229" s="8" t="s">
        <v>53</v>
      </c>
      <c r="C229" s="553" t="s">
        <v>965</v>
      </c>
      <c r="D229" s="555" t="s">
        <v>966</v>
      </c>
      <c r="E229" s="190" t="s">
        <v>125</v>
      </c>
      <c r="F229" s="554">
        <v>796</v>
      </c>
      <c r="G229" s="518" t="s">
        <v>37</v>
      </c>
      <c r="H229" s="553"/>
      <c r="I229" s="510">
        <v>75401000000</v>
      </c>
      <c r="J229" s="556" t="s">
        <v>939</v>
      </c>
      <c r="K229" s="505">
        <v>270000</v>
      </c>
      <c r="L229" s="8" t="s">
        <v>1017</v>
      </c>
      <c r="M229" s="556" t="s">
        <v>1087</v>
      </c>
      <c r="N229" s="561" t="s">
        <v>56</v>
      </c>
      <c r="O229" s="8" t="s">
        <v>58</v>
      </c>
    </row>
    <row r="230" spans="1:176" s="558" customFormat="1" ht="27.75" customHeight="1">
      <c r="A230" s="553">
        <v>203</v>
      </c>
      <c r="B230" s="8" t="s">
        <v>53</v>
      </c>
      <c r="C230" s="60">
        <v>5520010</v>
      </c>
      <c r="D230" s="606" t="s">
        <v>118</v>
      </c>
      <c r="E230" s="511"/>
      <c r="F230" s="63">
        <v>792</v>
      </c>
      <c r="G230" s="607" t="s">
        <v>51</v>
      </c>
      <c r="H230" s="608">
        <v>137</v>
      </c>
      <c r="I230" s="510">
        <v>75401000000</v>
      </c>
      <c r="J230" s="556" t="s">
        <v>939</v>
      </c>
      <c r="K230" s="609">
        <v>40000</v>
      </c>
      <c r="L230" s="573">
        <v>41579</v>
      </c>
      <c r="M230" s="86">
        <v>41609</v>
      </c>
      <c r="N230" s="605" t="s">
        <v>56</v>
      </c>
      <c r="O230" s="621" t="s">
        <v>59</v>
      </c>
    </row>
    <row r="231" spans="1:176" s="558" customFormat="1" ht="27.75" customHeight="1">
      <c r="A231" s="553">
        <v>204</v>
      </c>
      <c r="B231" s="8" t="s">
        <v>53</v>
      </c>
      <c r="C231" s="60">
        <v>5520010</v>
      </c>
      <c r="D231" s="606" t="s">
        <v>1170</v>
      </c>
      <c r="E231" s="511"/>
      <c r="F231" s="63">
        <v>792</v>
      </c>
      <c r="G231" s="607" t="s">
        <v>51</v>
      </c>
      <c r="H231" s="608">
        <v>137</v>
      </c>
      <c r="I231" s="510">
        <v>75401000000</v>
      </c>
      <c r="J231" s="556" t="s">
        <v>939</v>
      </c>
      <c r="K231" s="609">
        <v>40000</v>
      </c>
      <c r="L231" s="573">
        <v>41579</v>
      </c>
      <c r="M231" s="86">
        <v>41609</v>
      </c>
      <c r="N231" s="605" t="s">
        <v>56</v>
      </c>
      <c r="O231" s="621" t="s">
        <v>59</v>
      </c>
    </row>
    <row r="232" spans="1:176" s="558" customFormat="1" ht="27.75" customHeight="1">
      <c r="A232" s="553">
        <v>205</v>
      </c>
      <c r="B232" s="8" t="s">
        <v>53</v>
      </c>
      <c r="C232" s="554">
        <v>8040020</v>
      </c>
      <c r="D232" s="555" t="s">
        <v>967</v>
      </c>
      <c r="E232" s="190" t="s">
        <v>125</v>
      </c>
      <c r="F232" s="553">
        <v>792</v>
      </c>
      <c r="G232" s="565" t="s">
        <v>51</v>
      </c>
      <c r="H232" s="553"/>
      <c r="I232" s="510">
        <v>75401000000</v>
      </c>
      <c r="J232" s="556" t="s">
        <v>939</v>
      </c>
      <c r="K232" s="505">
        <v>19200</v>
      </c>
      <c r="L232" s="518" t="s">
        <v>1010</v>
      </c>
      <c r="M232" s="556" t="s">
        <v>49</v>
      </c>
      <c r="N232" s="561" t="s">
        <v>56</v>
      </c>
      <c r="O232" s="8" t="s">
        <v>58</v>
      </c>
    </row>
    <row r="233" spans="1:176" s="526" customFormat="1" ht="29.25" customHeight="1">
      <c r="A233" s="553">
        <v>206</v>
      </c>
      <c r="B233" s="8" t="s">
        <v>53</v>
      </c>
      <c r="C233" s="8">
        <v>2422000</v>
      </c>
      <c r="D233" s="253" t="s">
        <v>1045</v>
      </c>
      <c r="E233" s="190" t="s">
        <v>125</v>
      </c>
      <c r="F233" s="190">
        <v>166</v>
      </c>
      <c r="G233" s="190" t="s">
        <v>45</v>
      </c>
      <c r="H233" s="565">
        <v>910.67</v>
      </c>
      <c r="I233" s="510">
        <v>75401000000</v>
      </c>
      <c r="J233" s="556" t="s">
        <v>939</v>
      </c>
      <c r="K233" s="565">
        <v>51828.21</v>
      </c>
      <c r="L233" s="503" t="s">
        <v>1024</v>
      </c>
      <c r="M233" s="556" t="s">
        <v>1087</v>
      </c>
      <c r="N233" s="8" t="s">
        <v>56</v>
      </c>
      <c r="O233" s="8" t="s">
        <v>58</v>
      </c>
      <c r="P233" s="258"/>
      <c r="Q233" s="258"/>
      <c r="R233" s="258"/>
      <c r="S233" s="258"/>
      <c r="T233" s="258"/>
      <c r="U233" s="258"/>
      <c r="V233" s="258"/>
      <c r="W233" s="258"/>
      <c r="X233" s="258"/>
      <c r="Y233" s="258"/>
      <c r="Z233" s="258"/>
      <c r="AA233" s="258"/>
      <c r="AB233" s="258"/>
      <c r="AC233" s="258"/>
      <c r="AD233" s="258"/>
      <c r="AE233" s="258"/>
      <c r="AF233" s="258"/>
      <c r="AG233" s="258"/>
      <c r="AH233" s="258"/>
      <c r="AI233" s="258"/>
      <c r="AJ233" s="258"/>
      <c r="AK233" s="258"/>
      <c r="AL233" s="258"/>
      <c r="AM233" s="258"/>
      <c r="AN233" s="258"/>
      <c r="AO233" s="258"/>
      <c r="AP233" s="258"/>
      <c r="AQ233" s="258"/>
      <c r="AR233" s="258"/>
      <c r="AS233" s="258"/>
      <c r="AT233" s="258"/>
      <c r="AU233" s="258"/>
      <c r="AV233" s="258"/>
      <c r="AW233" s="258"/>
      <c r="AX233" s="258"/>
      <c r="AY233" s="258"/>
      <c r="AZ233" s="258"/>
      <c r="BA233" s="258"/>
      <c r="BB233" s="258"/>
      <c r="BC233" s="258"/>
      <c r="BD233" s="258"/>
      <c r="BE233" s="258"/>
      <c r="BF233" s="258"/>
      <c r="BG233" s="258"/>
      <c r="BH233" s="258"/>
      <c r="BI233" s="258"/>
      <c r="BJ233" s="258"/>
      <c r="BK233" s="258"/>
      <c r="BL233" s="258"/>
      <c r="BM233" s="258"/>
      <c r="BN233" s="258"/>
      <c r="BO233" s="258"/>
      <c r="BP233" s="258"/>
      <c r="BQ233" s="258"/>
      <c r="BR233" s="258"/>
      <c r="BS233" s="258"/>
      <c r="BT233" s="258"/>
      <c r="BU233" s="258"/>
      <c r="BV233" s="258"/>
      <c r="BW233" s="258"/>
      <c r="BX233" s="258"/>
      <c r="BY233" s="258"/>
      <c r="BZ233" s="258"/>
      <c r="CA233" s="258"/>
      <c r="CB233" s="258"/>
      <c r="CC233" s="258"/>
      <c r="CD233" s="258"/>
      <c r="CE233" s="258"/>
      <c r="CF233" s="258"/>
      <c r="CG233" s="258"/>
      <c r="CH233" s="258"/>
      <c r="CI233" s="258"/>
      <c r="CJ233" s="258"/>
      <c r="CK233" s="258"/>
      <c r="CL233" s="258"/>
      <c r="CM233" s="258"/>
      <c r="CN233" s="258"/>
      <c r="CO233" s="258"/>
      <c r="CP233" s="258"/>
      <c r="CQ233" s="258"/>
      <c r="CR233" s="258"/>
      <c r="CS233" s="258"/>
      <c r="CT233" s="258"/>
      <c r="CU233" s="258"/>
      <c r="CV233" s="258"/>
      <c r="CW233" s="258"/>
      <c r="CX233" s="258"/>
      <c r="CY233" s="258"/>
      <c r="CZ233" s="258"/>
      <c r="DA233" s="258"/>
      <c r="DB233" s="258"/>
      <c r="DC233" s="258"/>
      <c r="DD233" s="258"/>
      <c r="DE233" s="258"/>
      <c r="DF233" s="258"/>
      <c r="DG233" s="258"/>
      <c r="DH233" s="258"/>
      <c r="DI233" s="258"/>
      <c r="DJ233" s="258"/>
      <c r="DK233" s="258"/>
      <c r="DL233" s="258"/>
      <c r="DM233" s="258"/>
      <c r="DN233" s="258"/>
      <c r="DO233" s="258"/>
      <c r="DP233" s="258"/>
      <c r="DQ233" s="258"/>
      <c r="DR233" s="258"/>
      <c r="DS233" s="258"/>
      <c r="DT233" s="258"/>
      <c r="DU233" s="258"/>
      <c r="DV233" s="258"/>
      <c r="DW233" s="258"/>
      <c r="DX233" s="258"/>
      <c r="DY233" s="258"/>
      <c r="DZ233" s="258"/>
      <c r="EA233" s="258"/>
      <c r="EB233" s="258"/>
      <c r="EC233" s="258"/>
      <c r="ED233" s="258"/>
      <c r="EE233" s="258"/>
      <c r="EF233" s="258"/>
      <c r="EG233" s="258"/>
      <c r="EH233" s="258"/>
      <c r="EI233" s="258"/>
      <c r="EJ233" s="258"/>
      <c r="EK233" s="258"/>
      <c r="EL233" s="258"/>
      <c r="EM233" s="258"/>
      <c r="EN233" s="258"/>
      <c r="EO233" s="258"/>
      <c r="EP233" s="258"/>
      <c r="EQ233" s="258"/>
      <c r="ER233" s="258"/>
      <c r="ES233" s="258"/>
      <c r="ET233" s="258"/>
      <c r="EU233" s="258"/>
      <c r="EV233" s="258"/>
      <c r="EW233" s="258"/>
      <c r="EX233" s="258"/>
      <c r="EY233" s="258"/>
      <c r="EZ233" s="258"/>
      <c r="FA233" s="258"/>
      <c r="FB233" s="258"/>
      <c r="FC233" s="258"/>
      <c r="FD233" s="258"/>
      <c r="FE233" s="258"/>
      <c r="FF233" s="258"/>
      <c r="FG233" s="258"/>
      <c r="FH233" s="258"/>
      <c r="FI233" s="258"/>
      <c r="FJ233" s="258"/>
      <c r="FK233" s="258"/>
      <c r="FL233" s="258"/>
      <c r="FM233" s="258"/>
      <c r="FN233" s="258"/>
      <c r="FO233" s="258"/>
      <c r="FP233" s="258"/>
      <c r="FQ233" s="258"/>
      <c r="FR233" s="258"/>
      <c r="FS233" s="258"/>
      <c r="FT233" s="258"/>
    </row>
    <row r="234" spans="1:176" s="526" customFormat="1" ht="29.25" customHeight="1">
      <c r="A234" s="553">
        <v>207</v>
      </c>
      <c r="B234" s="8" t="s">
        <v>53</v>
      </c>
      <c r="C234" s="8">
        <v>2411130</v>
      </c>
      <c r="D234" s="253" t="s">
        <v>988</v>
      </c>
      <c r="E234" s="190" t="s">
        <v>125</v>
      </c>
      <c r="F234" s="190">
        <v>113</v>
      </c>
      <c r="G234" s="190" t="s">
        <v>938</v>
      </c>
      <c r="H234" s="190">
        <v>82.7</v>
      </c>
      <c r="I234" s="510">
        <v>75401000000</v>
      </c>
      <c r="J234" s="556" t="s">
        <v>939</v>
      </c>
      <c r="K234" s="587">
        <v>4056.7</v>
      </c>
      <c r="L234" s="8" t="s">
        <v>1005</v>
      </c>
      <c r="M234" s="556" t="s">
        <v>1087</v>
      </c>
      <c r="N234" s="8" t="s">
        <v>56</v>
      </c>
      <c r="O234" s="8" t="s">
        <v>58</v>
      </c>
      <c r="P234" s="258"/>
      <c r="Q234" s="258"/>
      <c r="R234" s="258"/>
      <c r="S234" s="258"/>
      <c r="T234" s="258"/>
      <c r="U234" s="258"/>
      <c r="V234" s="258"/>
      <c r="W234" s="258"/>
      <c r="X234" s="258"/>
      <c r="Y234" s="258"/>
      <c r="Z234" s="258"/>
      <c r="AA234" s="258"/>
      <c r="AB234" s="258"/>
      <c r="AC234" s="258"/>
      <c r="AD234" s="258"/>
      <c r="AE234" s="258"/>
      <c r="AF234" s="258"/>
      <c r="AG234" s="258"/>
      <c r="AH234" s="258"/>
      <c r="AI234" s="258"/>
      <c r="AJ234" s="258"/>
      <c r="AK234" s="258"/>
      <c r="AL234" s="258"/>
      <c r="AM234" s="258"/>
      <c r="AN234" s="258"/>
      <c r="AO234" s="258"/>
      <c r="AP234" s="258"/>
      <c r="AQ234" s="258"/>
      <c r="AR234" s="258"/>
      <c r="AS234" s="258"/>
      <c r="AT234" s="258"/>
      <c r="AU234" s="258"/>
      <c r="AV234" s="258"/>
      <c r="AW234" s="258"/>
      <c r="AX234" s="258"/>
      <c r="AY234" s="258"/>
      <c r="AZ234" s="258"/>
      <c r="BA234" s="258"/>
      <c r="BB234" s="258"/>
      <c r="BC234" s="258"/>
      <c r="BD234" s="258"/>
      <c r="BE234" s="258"/>
      <c r="BF234" s="258"/>
      <c r="BG234" s="258"/>
      <c r="BH234" s="258"/>
      <c r="BI234" s="258"/>
      <c r="BJ234" s="258"/>
      <c r="BK234" s="258"/>
      <c r="BL234" s="258"/>
      <c r="BM234" s="258"/>
      <c r="BN234" s="258"/>
      <c r="BO234" s="258"/>
      <c r="BP234" s="258"/>
      <c r="BQ234" s="258"/>
      <c r="BR234" s="258"/>
      <c r="BS234" s="258"/>
      <c r="BT234" s="258"/>
      <c r="BU234" s="258"/>
      <c r="BV234" s="258"/>
      <c r="BW234" s="258"/>
      <c r="BX234" s="258"/>
      <c r="BY234" s="258"/>
      <c r="BZ234" s="258"/>
      <c r="CA234" s="258"/>
      <c r="CB234" s="258"/>
      <c r="CC234" s="258"/>
      <c r="CD234" s="258"/>
      <c r="CE234" s="258"/>
      <c r="CF234" s="258"/>
      <c r="CG234" s="258"/>
      <c r="CH234" s="258"/>
      <c r="CI234" s="258"/>
      <c r="CJ234" s="258"/>
      <c r="CK234" s="258"/>
      <c r="CL234" s="258"/>
      <c r="CM234" s="258"/>
      <c r="CN234" s="258"/>
      <c r="CO234" s="258"/>
      <c r="CP234" s="258"/>
      <c r="CQ234" s="258"/>
      <c r="CR234" s="258"/>
      <c r="CS234" s="258"/>
      <c r="CT234" s="258"/>
      <c r="CU234" s="258"/>
      <c r="CV234" s="258"/>
      <c r="CW234" s="258"/>
      <c r="CX234" s="258"/>
      <c r="CY234" s="258"/>
      <c r="CZ234" s="258"/>
      <c r="DA234" s="258"/>
      <c r="DB234" s="258"/>
      <c r="DC234" s="258"/>
      <c r="DD234" s="258"/>
      <c r="DE234" s="258"/>
      <c r="DF234" s="258"/>
      <c r="DG234" s="258"/>
      <c r="DH234" s="258"/>
      <c r="DI234" s="258"/>
      <c r="DJ234" s="258"/>
      <c r="DK234" s="258"/>
      <c r="DL234" s="258"/>
      <c r="DM234" s="258"/>
      <c r="DN234" s="258"/>
      <c r="DO234" s="258"/>
      <c r="DP234" s="258"/>
      <c r="DQ234" s="258"/>
      <c r="DR234" s="258"/>
      <c r="DS234" s="258"/>
      <c r="DT234" s="258"/>
      <c r="DU234" s="258"/>
      <c r="DV234" s="258"/>
      <c r="DW234" s="258"/>
      <c r="DX234" s="258"/>
      <c r="DY234" s="258"/>
      <c r="DZ234" s="258"/>
      <c r="EA234" s="258"/>
      <c r="EB234" s="258"/>
      <c r="EC234" s="258"/>
      <c r="ED234" s="258"/>
      <c r="EE234" s="258"/>
      <c r="EF234" s="258"/>
      <c r="EG234" s="258"/>
      <c r="EH234" s="258"/>
      <c r="EI234" s="258"/>
      <c r="EJ234" s="258"/>
      <c r="EK234" s="258"/>
      <c r="EL234" s="258"/>
      <c r="EM234" s="258"/>
      <c r="EN234" s="258"/>
      <c r="EO234" s="258"/>
      <c r="EP234" s="258"/>
      <c r="EQ234" s="258"/>
      <c r="ER234" s="258"/>
      <c r="ES234" s="258"/>
      <c r="ET234" s="258"/>
      <c r="EU234" s="258"/>
      <c r="EV234" s="258"/>
      <c r="EW234" s="258"/>
      <c r="EX234" s="258"/>
      <c r="EY234" s="258"/>
      <c r="EZ234" s="258"/>
      <c r="FA234" s="258"/>
      <c r="FB234" s="258"/>
      <c r="FC234" s="258"/>
      <c r="FD234" s="258"/>
      <c r="FE234" s="258"/>
      <c r="FF234" s="258"/>
      <c r="FG234" s="258"/>
      <c r="FH234" s="258"/>
      <c r="FI234" s="258"/>
      <c r="FJ234" s="258"/>
      <c r="FK234" s="258"/>
      <c r="FL234" s="258"/>
      <c r="FM234" s="258"/>
      <c r="FN234" s="258"/>
      <c r="FO234" s="258"/>
      <c r="FP234" s="258"/>
      <c r="FQ234" s="258"/>
      <c r="FR234" s="258"/>
      <c r="FS234" s="258"/>
      <c r="FT234" s="258"/>
    </row>
    <row r="235" spans="1:176" s="526" customFormat="1" ht="29.25" customHeight="1">
      <c r="A235" s="553">
        <v>208</v>
      </c>
      <c r="B235" s="8" t="s">
        <v>53</v>
      </c>
      <c r="C235" s="8">
        <v>3697000</v>
      </c>
      <c r="D235" s="506" t="s">
        <v>1091</v>
      </c>
      <c r="E235" s="190" t="s">
        <v>125</v>
      </c>
      <c r="F235" s="190">
        <v>796</v>
      </c>
      <c r="G235" s="190" t="s">
        <v>37</v>
      </c>
      <c r="H235" s="190">
        <v>67</v>
      </c>
      <c r="I235" s="510">
        <v>75401000000</v>
      </c>
      <c r="J235" s="556" t="s">
        <v>939</v>
      </c>
      <c r="K235" s="587">
        <v>1019.88</v>
      </c>
      <c r="L235" s="8" t="s">
        <v>1017</v>
      </c>
      <c r="M235" s="8" t="s">
        <v>1079</v>
      </c>
      <c r="N235" s="8" t="s">
        <v>56</v>
      </c>
      <c r="O235" s="8" t="s">
        <v>58</v>
      </c>
      <c r="P235" s="258"/>
      <c r="Q235" s="258"/>
      <c r="R235" s="258"/>
      <c r="S235" s="258"/>
      <c r="T235" s="258"/>
      <c r="U235" s="258"/>
      <c r="V235" s="258"/>
      <c r="W235" s="258"/>
      <c r="X235" s="258"/>
      <c r="Y235" s="258"/>
      <c r="Z235" s="258"/>
      <c r="AA235" s="258"/>
      <c r="AB235" s="258"/>
      <c r="AC235" s="258"/>
      <c r="AD235" s="258"/>
      <c r="AE235" s="258"/>
      <c r="AF235" s="258"/>
      <c r="AG235" s="258"/>
      <c r="AH235" s="258"/>
      <c r="AI235" s="258"/>
      <c r="AJ235" s="258"/>
      <c r="AK235" s="258"/>
      <c r="AL235" s="258"/>
      <c r="AM235" s="258"/>
      <c r="AN235" s="258"/>
      <c r="AO235" s="258"/>
      <c r="AP235" s="258"/>
      <c r="AQ235" s="258"/>
      <c r="AR235" s="258"/>
      <c r="AS235" s="258"/>
      <c r="AT235" s="258"/>
      <c r="AU235" s="258"/>
      <c r="AV235" s="258"/>
      <c r="AW235" s="258"/>
      <c r="AX235" s="258"/>
      <c r="AY235" s="258"/>
      <c r="AZ235" s="258"/>
      <c r="BA235" s="258"/>
      <c r="BB235" s="258"/>
      <c r="BC235" s="258"/>
      <c r="BD235" s="258"/>
      <c r="BE235" s="258"/>
      <c r="BF235" s="258"/>
      <c r="BG235" s="258"/>
      <c r="BH235" s="258"/>
      <c r="BI235" s="258"/>
      <c r="BJ235" s="258"/>
      <c r="BK235" s="258"/>
      <c r="BL235" s="258"/>
      <c r="BM235" s="258"/>
      <c r="BN235" s="258"/>
      <c r="BO235" s="258"/>
      <c r="BP235" s="258"/>
      <c r="BQ235" s="258"/>
      <c r="BR235" s="258"/>
      <c r="BS235" s="258"/>
      <c r="BT235" s="258"/>
      <c r="BU235" s="258"/>
      <c r="BV235" s="258"/>
      <c r="BW235" s="258"/>
      <c r="BX235" s="258"/>
      <c r="BY235" s="258"/>
      <c r="BZ235" s="258"/>
      <c r="CA235" s="258"/>
      <c r="CB235" s="258"/>
      <c r="CC235" s="258"/>
      <c r="CD235" s="258"/>
      <c r="CE235" s="258"/>
      <c r="CF235" s="258"/>
      <c r="CG235" s="258"/>
      <c r="CH235" s="258"/>
      <c r="CI235" s="258"/>
      <c r="CJ235" s="258"/>
      <c r="CK235" s="258"/>
      <c r="CL235" s="258"/>
      <c r="CM235" s="258"/>
      <c r="CN235" s="258"/>
      <c r="CO235" s="258"/>
      <c r="CP235" s="258"/>
      <c r="CQ235" s="258"/>
      <c r="CR235" s="258"/>
      <c r="CS235" s="258"/>
      <c r="CT235" s="258"/>
      <c r="CU235" s="258"/>
      <c r="CV235" s="258"/>
      <c r="CW235" s="258"/>
      <c r="CX235" s="258"/>
      <c r="CY235" s="258"/>
      <c r="CZ235" s="258"/>
      <c r="DA235" s="258"/>
      <c r="DB235" s="258"/>
      <c r="DC235" s="258"/>
      <c r="DD235" s="258"/>
      <c r="DE235" s="258"/>
      <c r="DF235" s="258"/>
      <c r="DG235" s="258"/>
      <c r="DH235" s="258"/>
      <c r="DI235" s="258"/>
      <c r="DJ235" s="258"/>
      <c r="DK235" s="258"/>
      <c r="DL235" s="258"/>
      <c r="DM235" s="258"/>
      <c r="DN235" s="258"/>
      <c r="DO235" s="258"/>
      <c r="DP235" s="258"/>
      <c r="DQ235" s="258"/>
      <c r="DR235" s="258"/>
      <c r="DS235" s="258"/>
      <c r="DT235" s="258"/>
      <c r="DU235" s="258"/>
      <c r="DV235" s="258"/>
      <c r="DW235" s="258"/>
      <c r="DX235" s="258"/>
      <c r="DY235" s="258"/>
      <c r="DZ235" s="258"/>
      <c r="EA235" s="258"/>
      <c r="EB235" s="258"/>
      <c r="EC235" s="258"/>
      <c r="ED235" s="258"/>
      <c r="EE235" s="258"/>
      <c r="EF235" s="258"/>
      <c r="EG235" s="258"/>
      <c r="EH235" s="258"/>
      <c r="EI235" s="258"/>
      <c r="EJ235" s="258"/>
      <c r="EK235" s="258"/>
      <c r="EL235" s="258"/>
      <c r="EM235" s="258"/>
      <c r="EN235" s="258"/>
      <c r="EO235" s="258"/>
      <c r="EP235" s="258"/>
      <c r="EQ235" s="258"/>
      <c r="ER235" s="258"/>
      <c r="ES235" s="258"/>
      <c r="ET235" s="258"/>
      <c r="EU235" s="258"/>
      <c r="EV235" s="258"/>
      <c r="EW235" s="258"/>
      <c r="EX235" s="258"/>
      <c r="EY235" s="258"/>
      <c r="EZ235" s="258"/>
      <c r="FA235" s="258"/>
      <c r="FB235" s="258"/>
      <c r="FC235" s="258"/>
      <c r="FD235" s="258"/>
      <c r="FE235" s="258"/>
      <c r="FF235" s="258"/>
      <c r="FG235" s="258"/>
      <c r="FH235" s="258"/>
      <c r="FI235" s="258"/>
      <c r="FJ235" s="258"/>
      <c r="FK235" s="258"/>
      <c r="FL235" s="258"/>
      <c r="FM235" s="258"/>
      <c r="FN235" s="258"/>
      <c r="FO235" s="258"/>
      <c r="FP235" s="258"/>
      <c r="FQ235" s="258"/>
      <c r="FR235" s="258"/>
      <c r="FS235" s="258"/>
      <c r="FT235" s="258"/>
    </row>
    <row r="236" spans="1:176" s="526" customFormat="1" ht="29.25" customHeight="1">
      <c r="A236" s="553">
        <v>209</v>
      </c>
      <c r="B236" s="8" t="s">
        <v>53</v>
      </c>
      <c r="C236" s="8">
        <v>3150000</v>
      </c>
      <c r="D236" s="253" t="s">
        <v>1035</v>
      </c>
      <c r="E236" s="190" t="s">
        <v>125</v>
      </c>
      <c r="F236" s="190">
        <v>796</v>
      </c>
      <c r="G236" s="190" t="s">
        <v>37</v>
      </c>
      <c r="H236" s="190">
        <v>569</v>
      </c>
      <c r="I236" s="510">
        <v>75401000000</v>
      </c>
      <c r="J236" s="556" t="s">
        <v>939</v>
      </c>
      <c r="K236" s="587">
        <v>97277.19</v>
      </c>
      <c r="L236" s="481" t="s">
        <v>1004</v>
      </c>
      <c r="M236" s="556" t="s">
        <v>1087</v>
      </c>
      <c r="N236" s="8" t="s">
        <v>56</v>
      </c>
      <c r="O236" s="8" t="s">
        <v>58</v>
      </c>
      <c r="P236" s="258"/>
      <c r="Q236" s="258"/>
      <c r="R236" s="258"/>
      <c r="S236" s="258"/>
      <c r="T236" s="258"/>
      <c r="U236" s="258"/>
      <c r="V236" s="258"/>
      <c r="W236" s="258"/>
      <c r="X236" s="258"/>
      <c r="Y236" s="258"/>
      <c r="Z236" s="258"/>
      <c r="AA236" s="258"/>
      <c r="AB236" s="258"/>
      <c r="AC236" s="258"/>
      <c r="AD236" s="258"/>
      <c r="AE236" s="258"/>
      <c r="AF236" s="258"/>
      <c r="AG236" s="258"/>
      <c r="AH236" s="258"/>
      <c r="AI236" s="258"/>
      <c r="AJ236" s="258"/>
      <c r="AK236" s="258"/>
      <c r="AL236" s="258"/>
      <c r="AM236" s="258"/>
      <c r="AN236" s="258"/>
      <c r="AO236" s="258"/>
      <c r="AP236" s="258"/>
      <c r="AQ236" s="258"/>
      <c r="AR236" s="258"/>
      <c r="AS236" s="258"/>
      <c r="AT236" s="258"/>
      <c r="AU236" s="258"/>
      <c r="AV236" s="258"/>
      <c r="AW236" s="258"/>
      <c r="AX236" s="258"/>
      <c r="AY236" s="258"/>
      <c r="AZ236" s="258"/>
      <c r="BA236" s="258"/>
      <c r="BB236" s="258"/>
      <c r="BC236" s="258"/>
      <c r="BD236" s="258"/>
      <c r="BE236" s="258"/>
      <c r="BF236" s="258"/>
      <c r="BG236" s="258"/>
      <c r="BH236" s="258"/>
      <c r="BI236" s="258"/>
      <c r="BJ236" s="258"/>
      <c r="BK236" s="258"/>
      <c r="BL236" s="258"/>
      <c r="BM236" s="258"/>
      <c r="BN236" s="258"/>
      <c r="BO236" s="258"/>
      <c r="BP236" s="258"/>
      <c r="BQ236" s="258"/>
      <c r="BR236" s="258"/>
      <c r="BS236" s="258"/>
      <c r="BT236" s="258"/>
      <c r="BU236" s="258"/>
      <c r="BV236" s="258"/>
      <c r="BW236" s="258"/>
      <c r="BX236" s="258"/>
      <c r="BY236" s="258"/>
      <c r="BZ236" s="258"/>
      <c r="CA236" s="258"/>
      <c r="CB236" s="258"/>
      <c r="CC236" s="258"/>
      <c r="CD236" s="258"/>
      <c r="CE236" s="258"/>
      <c r="CF236" s="258"/>
      <c r="CG236" s="258"/>
      <c r="CH236" s="258"/>
      <c r="CI236" s="258"/>
      <c r="CJ236" s="258"/>
      <c r="CK236" s="258"/>
      <c r="CL236" s="258"/>
      <c r="CM236" s="258"/>
      <c r="CN236" s="258"/>
      <c r="CO236" s="258"/>
      <c r="CP236" s="258"/>
      <c r="CQ236" s="258"/>
      <c r="CR236" s="258"/>
      <c r="CS236" s="258"/>
      <c r="CT236" s="258"/>
      <c r="CU236" s="258"/>
      <c r="CV236" s="258"/>
      <c r="CW236" s="258"/>
      <c r="CX236" s="258"/>
      <c r="CY236" s="258"/>
      <c r="CZ236" s="258"/>
      <c r="DA236" s="258"/>
      <c r="DB236" s="258"/>
      <c r="DC236" s="258"/>
      <c r="DD236" s="258"/>
      <c r="DE236" s="258"/>
      <c r="DF236" s="258"/>
      <c r="DG236" s="258"/>
      <c r="DH236" s="258"/>
      <c r="DI236" s="258"/>
      <c r="DJ236" s="258"/>
      <c r="DK236" s="258"/>
      <c r="DL236" s="258"/>
      <c r="DM236" s="258"/>
      <c r="DN236" s="258"/>
      <c r="DO236" s="258"/>
      <c r="DP236" s="258"/>
      <c r="DQ236" s="258"/>
      <c r="DR236" s="258"/>
      <c r="DS236" s="258"/>
      <c r="DT236" s="258"/>
      <c r="DU236" s="258"/>
      <c r="DV236" s="258"/>
      <c r="DW236" s="258"/>
      <c r="DX236" s="258"/>
      <c r="DY236" s="258"/>
      <c r="DZ236" s="258"/>
      <c r="EA236" s="258"/>
      <c r="EB236" s="258"/>
      <c r="EC236" s="258"/>
      <c r="ED236" s="258"/>
      <c r="EE236" s="258"/>
      <c r="EF236" s="258"/>
      <c r="EG236" s="258"/>
      <c r="EH236" s="258"/>
      <c r="EI236" s="258"/>
      <c r="EJ236" s="258"/>
      <c r="EK236" s="258"/>
      <c r="EL236" s="258"/>
      <c r="EM236" s="258"/>
      <c r="EN236" s="258"/>
      <c r="EO236" s="258"/>
      <c r="EP236" s="258"/>
      <c r="EQ236" s="258"/>
      <c r="ER236" s="258"/>
      <c r="ES236" s="258"/>
      <c r="ET236" s="258"/>
      <c r="EU236" s="258"/>
      <c r="EV236" s="258"/>
      <c r="EW236" s="258"/>
      <c r="EX236" s="258"/>
      <c r="EY236" s="258"/>
      <c r="EZ236" s="258"/>
      <c r="FA236" s="258"/>
      <c r="FB236" s="258"/>
      <c r="FC236" s="258"/>
      <c r="FD236" s="258"/>
      <c r="FE236" s="258"/>
      <c r="FF236" s="258"/>
      <c r="FG236" s="258"/>
      <c r="FH236" s="258"/>
      <c r="FI236" s="258"/>
      <c r="FJ236" s="258"/>
      <c r="FK236" s="258"/>
      <c r="FL236" s="258"/>
      <c r="FM236" s="258"/>
      <c r="FN236" s="258"/>
      <c r="FO236" s="258"/>
      <c r="FP236" s="258"/>
      <c r="FQ236" s="258"/>
      <c r="FR236" s="258"/>
      <c r="FS236" s="258"/>
      <c r="FT236" s="258"/>
    </row>
    <row r="237" spans="1:176" s="526" customFormat="1" ht="29.25" customHeight="1">
      <c r="A237" s="553">
        <v>210</v>
      </c>
      <c r="B237" s="8" t="s">
        <v>53</v>
      </c>
      <c r="C237" s="8">
        <v>3190330</v>
      </c>
      <c r="D237" s="253" t="s">
        <v>1027</v>
      </c>
      <c r="E237" s="190" t="s">
        <v>125</v>
      </c>
      <c r="F237" s="8" t="s">
        <v>1171</v>
      </c>
      <c r="G237" s="8" t="s">
        <v>1032</v>
      </c>
      <c r="H237" s="8" t="s">
        <v>1172</v>
      </c>
      <c r="I237" s="510">
        <v>75401000000</v>
      </c>
      <c r="J237" s="556" t="s">
        <v>939</v>
      </c>
      <c r="K237" s="587">
        <v>3481.36</v>
      </c>
      <c r="L237" s="8" t="s">
        <v>1017</v>
      </c>
      <c r="M237" s="556" t="s">
        <v>1087</v>
      </c>
      <c r="N237" s="8" t="s">
        <v>56</v>
      </c>
      <c r="O237" s="8" t="s">
        <v>58</v>
      </c>
      <c r="P237" s="258"/>
      <c r="Q237" s="258"/>
      <c r="R237" s="258"/>
      <c r="S237" s="258"/>
      <c r="T237" s="258"/>
      <c r="U237" s="258"/>
      <c r="V237" s="258"/>
      <c r="W237" s="258"/>
      <c r="X237" s="258"/>
      <c r="Y237" s="258"/>
      <c r="Z237" s="258"/>
      <c r="AA237" s="258"/>
      <c r="AB237" s="258"/>
      <c r="AC237" s="258"/>
      <c r="AD237" s="258"/>
      <c r="AE237" s="258"/>
      <c r="AF237" s="258"/>
      <c r="AG237" s="258"/>
      <c r="AH237" s="258"/>
      <c r="AI237" s="258"/>
      <c r="AJ237" s="258"/>
      <c r="AK237" s="258"/>
      <c r="AL237" s="258"/>
      <c r="AM237" s="258"/>
      <c r="AN237" s="258"/>
      <c r="AO237" s="258"/>
      <c r="AP237" s="258"/>
      <c r="AQ237" s="258"/>
      <c r="AR237" s="258"/>
      <c r="AS237" s="258"/>
      <c r="AT237" s="258"/>
      <c r="AU237" s="258"/>
      <c r="AV237" s="258"/>
      <c r="AW237" s="258"/>
      <c r="AX237" s="258"/>
      <c r="AY237" s="258"/>
      <c r="AZ237" s="258"/>
      <c r="BA237" s="258"/>
      <c r="BB237" s="258"/>
      <c r="BC237" s="258"/>
      <c r="BD237" s="258"/>
      <c r="BE237" s="258"/>
      <c r="BF237" s="258"/>
      <c r="BG237" s="258"/>
      <c r="BH237" s="258"/>
      <c r="BI237" s="258"/>
      <c r="BJ237" s="258"/>
      <c r="BK237" s="258"/>
      <c r="BL237" s="258"/>
      <c r="BM237" s="258"/>
      <c r="BN237" s="258"/>
      <c r="BO237" s="258"/>
      <c r="BP237" s="258"/>
      <c r="BQ237" s="258"/>
      <c r="BR237" s="258"/>
      <c r="BS237" s="258"/>
      <c r="BT237" s="258"/>
      <c r="BU237" s="258"/>
      <c r="BV237" s="258"/>
      <c r="BW237" s="258"/>
      <c r="BX237" s="258"/>
      <c r="BY237" s="258"/>
      <c r="BZ237" s="258"/>
      <c r="CA237" s="258"/>
      <c r="CB237" s="258"/>
      <c r="CC237" s="258"/>
      <c r="CD237" s="258"/>
      <c r="CE237" s="258"/>
      <c r="CF237" s="258"/>
      <c r="CG237" s="258"/>
      <c r="CH237" s="258"/>
      <c r="CI237" s="258"/>
      <c r="CJ237" s="258"/>
      <c r="CK237" s="258"/>
      <c r="CL237" s="258"/>
      <c r="CM237" s="258"/>
      <c r="CN237" s="258"/>
      <c r="CO237" s="258"/>
      <c r="CP237" s="258"/>
      <c r="CQ237" s="258"/>
      <c r="CR237" s="258"/>
      <c r="CS237" s="258"/>
      <c r="CT237" s="258"/>
      <c r="CU237" s="258"/>
      <c r="CV237" s="258"/>
      <c r="CW237" s="258"/>
      <c r="CX237" s="258"/>
      <c r="CY237" s="258"/>
      <c r="CZ237" s="258"/>
      <c r="DA237" s="258"/>
      <c r="DB237" s="258"/>
      <c r="DC237" s="258"/>
      <c r="DD237" s="258"/>
      <c r="DE237" s="258"/>
      <c r="DF237" s="258"/>
      <c r="DG237" s="258"/>
      <c r="DH237" s="258"/>
      <c r="DI237" s="258"/>
      <c r="DJ237" s="258"/>
      <c r="DK237" s="258"/>
      <c r="DL237" s="258"/>
      <c r="DM237" s="258"/>
      <c r="DN237" s="258"/>
      <c r="DO237" s="258"/>
      <c r="DP237" s="258"/>
      <c r="DQ237" s="258"/>
      <c r="DR237" s="258"/>
      <c r="DS237" s="258"/>
      <c r="DT237" s="258"/>
      <c r="DU237" s="258"/>
      <c r="DV237" s="258"/>
      <c r="DW237" s="258"/>
      <c r="DX237" s="258"/>
      <c r="DY237" s="258"/>
      <c r="DZ237" s="258"/>
      <c r="EA237" s="258"/>
      <c r="EB237" s="258"/>
      <c r="EC237" s="258"/>
      <c r="ED237" s="258"/>
      <c r="EE237" s="258"/>
      <c r="EF237" s="258"/>
      <c r="EG237" s="258"/>
      <c r="EH237" s="258"/>
      <c r="EI237" s="258"/>
      <c r="EJ237" s="258"/>
      <c r="EK237" s="258"/>
      <c r="EL237" s="258"/>
      <c r="EM237" s="258"/>
      <c r="EN237" s="258"/>
      <c r="EO237" s="258"/>
      <c r="EP237" s="258"/>
      <c r="EQ237" s="258"/>
      <c r="ER237" s="258"/>
      <c r="ES237" s="258"/>
      <c r="ET237" s="258"/>
      <c r="EU237" s="258"/>
      <c r="EV237" s="258"/>
      <c r="EW237" s="258"/>
      <c r="EX237" s="258"/>
      <c r="EY237" s="258"/>
      <c r="EZ237" s="258"/>
      <c r="FA237" s="258"/>
      <c r="FB237" s="258"/>
      <c r="FC237" s="258"/>
      <c r="FD237" s="258"/>
      <c r="FE237" s="258"/>
      <c r="FF237" s="258"/>
      <c r="FG237" s="258"/>
      <c r="FH237" s="258"/>
      <c r="FI237" s="258"/>
      <c r="FJ237" s="258"/>
      <c r="FK237" s="258"/>
      <c r="FL237" s="258"/>
      <c r="FM237" s="258"/>
      <c r="FN237" s="258"/>
      <c r="FO237" s="258"/>
      <c r="FP237" s="258"/>
      <c r="FQ237" s="258"/>
      <c r="FR237" s="258"/>
      <c r="FS237" s="258"/>
      <c r="FT237" s="258"/>
    </row>
    <row r="238" spans="1:176" s="526" customFormat="1" ht="29.25" customHeight="1">
      <c r="A238" s="553">
        <v>211</v>
      </c>
      <c r="B238" s="8" t="s">
        <v>53</v>
      </c>
      <c r="C238" s="8">
        <v>2429000</v>
      </c>
      <c r="D238" s="253" t="s">
        <v>1092</v>
      </c>
      <c r="E238" s="190" t="s">
        <v>125</v>
      </c>
      <c r="F238" s="8" t="s">
        <v>1173</v>
      </c>
      <c r="G238" s="8" t="s">
        <v>1174</v>
      </c>
      <c r="H238" s="8" t="s">
        <v>1175</v>
      </c>
      <c r="I238" s="510">
        <v>75401000000</v>
      </c>
      <c r="J238" s="556" t="s">
        <v>939</v>
      </c>
      <c r="K238" s="587">
        <v>4782.41</v>
      </c>
      <c r="L238" s="8" t="s">
        <v>1017</v>
      </c>
      <c r="M238" s="556" t="s">
        <v>1087</v>
      </c>
      <c r="N238" s="8" t="s">
        <v>56</v>
      </c>
      <c r="O238" s="8" t="s">
        <v>58</v>
      </c>
      <c r="P238" s="258"/>
      <c r="Q238" s="258"/>
      <c r="R238" s="258"/>
      <c r="S238" s="258"/>
      <c r="T238" s="258"/>
      <c r="U238" s="258"/>
      <c r="V238" s="258"/>
      <c r="W238" s="258"/>
      <c r="X238" s="258"/>
      <c r="Y238" s="258"/>
      <c r="Z238" s="258"/>
      <c r="AA238" s="258"/>
      <c r="AB238" s="258"/>
      <c r="AC238" s="258"/>
      <c r="AD238" s="258"/>
      <c r="AE238" s="258"/>
      <c r="AF238" s="258"/>
      <c r="AG238" s="258"/>
      <c r="AH238" s="258"/>
      <c r="AI238" s="258"/>
      <c r="AJ238" s="258"/>
      <c r="AK238" s="258"/>
      <c r="AL238" s="258"/>
      <c r="AM238" s="258"/>
      <c r="AN238" s="258"/>
      <c r="AO238" s="258"/>
      <c r="AP238" s="258"/>
      <c r="AQ238" s="258"/>
      <c r="AR238" s="258"/>
      <c r="AS238" s="258"/>
      <c r="AT238" s="258"/>
      <c r="AU238" s="258"/>
      <c r="AV238" s="258"/>
      <c r="AW238" s="258"/>
      <c r="AX238" s="258"/>
      <c r="AY238" s="258"/>
      <c r="AZ238" s="258"/>
      <c r="BA238" s="258"/>
      <c r="BB238" s="258"/>
      <c r="BC238" s="258"/>
      <c r="BD238" s="258"/>
      <c r="BE238" s="258"/>
      <c r="BF238" s="258"/>
      <c r="BG238" s="258"/>
      <c r="BH238" s="258"/>
      <c r="BI238" s="258"/>
      <c r="BJ238" s="258"/>
      <c r="BK238" s="258"/>
      <c r="BL238" s="258"/>
      <c r="BM238" s="258"/>
      <c r="BN238" s="258"/>
      <c r="BO238" s="258"/>
      <c r="BP238" s="258"/>
      <c r="BQ238" s="258"/>
      <c r="BR238" s="258"/>
      <c r="BS238" s="258"/>
      <c r="BT238" s="258"/>
      <c r="BU238" s="258"/>
      <c r="BV238" s="258"/>
      <c r="BW238" s="258"/>
      <c r="BX238" s="258"/>
      <c r="BY238" s="258"/>
      <c r="BZ238" s="258"/>
      <c r="CA238" s="258"/>
      <c r="CB238" s="258"/>
      <c r="CC238" s="258"/>
      <c r="CD238" s="258"/>
      <c r="CE238" s="258"/>
      <c r="CF238" s="258"/>
      <c r="CG238" s="258"/>
      <c r="CH238" s="258"/>
      <c r="CI238" s="258"/>
      <c r="CJ238" s="258"/>
      <c r="CK238" s="258"/>
      <c r="CL238" s="258"/>
      <c r="CM238" s="258"/>
      <c r="CN238" s="258"/>
      <c r="CO238" s="258"/>
      <c r="CP238" s="258"/>
      <c r="CQ238" s="258"/>
      <c r="CR238" s="258"/>
      <c r="CS238" s="258"/>
      <c r="CT238" s="258"/>
      <c r="CU238" s="258"/>
      <c r="CV238" s="258"/>
      <c r="CW238" s="258"/>
      <c r="CX238" s="258"/>
      <c r="CY238" s="258"/>
      <c r="CZ238" s="258"/>
      <c r="DA238" s="258"/>
      <c r="DB238" s="258"/>
      <c r="DC238" s="258"/>
      <c r="DD238" s="258"/>
      <c r="DE238" s="258"/>
      <c r="DF238" s="258"/>
      <c r="DG238" s="258"/>
      <c r="DH238" s="258"/>
      <c r="DI238" s="258"/>
      <c r="DJ238" s="258"/>
      <c r="DK238" s="258"/>
      <c r="DL238" s="258"/>
      <c r="DM238" s="258"/>
      <c r="DN238" s="258"/>
      <c r="DO238" s="258"/>
      <c r="DP238" s="258"/>
      <c r="DQ238" s="258"/>
      <c r="DR238" s="258"/>
      <c r="DS238" s="258"/>
      <c r="DT238" s="258"/>
      <c r="DU238" s="258"/>
      <c r="DV238" s="258"/>
      <c r="DW238" s="258"/>
      <c r="DX238" s="258"/>
      <c r="DY238" s="258"/>
      <c r="DZ238" s="258"/>
      <c r="EA238" s="258"/>
      <c r="EB238" s="258"/>
      <c r="EC238" s="258"/>
      <c r="ED238" s="258"/>
      <c r="EE238" s="258"/>
      <c r="EF238" s="258"/>
      <c r="EG238" s="258"/>
      <c r="EH238" s="258"/>
      <c r="EI238" s="258"/>
      <c r="EJ238" s="258"/>
      <c r="EK238" s="258"/>
      <c r="EL238" s="258"/>
      <c r="EM238" s="258"/>
      <c r="EN238" s="258"/>
      <c r="EO238" s="258"/>
      <c r="EP238" s="258"/>
      <c r="EQ238" s="258"/>
      <c r="ER238" s="258"/>
      <c r="ES238" s="258"/>
      <c r="ET238" s="258"/>
      <c r="EU238" s="258"/>
      <c r="EV238" s="258"/>
      <c r="EW238" s="258"/>
      <c r="EX238" s="258"/>
      <c r="EY238" s="258"/>
      <c r="EZ238" s="258"/>
      <c r="FA238" s="258"/>
      <c r="FB238" s="258"/>
      <c r="FC238" s="258"/>
      <c r="FD238" s="258"/>
      <c r="FE238" s="258"/>
      <c r="FF238" s="258"/>
      <c r="FG238" s="258"/>
      <c r="FH238" s="258"/>
      <c r="FI238" s="258"/>
      <c r="FJ238" s="258"/>
      <c r="FK238" s="258"/>
      <c r="FL238" s="258"/>
      <c r="FM238" s="258"/>
      <c r="FN238" s="258"/>
      <c r="FO238" s="258"/>
      <c r="FP238" s="258"/>
      <c r="FQ238" s="258"/>
      <c r="FR238" s="258"/>
      <c r="FS238" s="258"/>
      <c r="FT238" s="258"/>
    </row>
    <row r="239" spans="1:176" s="9" customFormat="1">
      <c r="A239" s="1107" t="s">
        <v>1176</v>
      </c>
      <c r="B239" s="1108"/>
      <c r="C239" s="1108"/>
      <c r="D239" s="1108"/>
      <c r="E239" s="1108"/>
      <c r="F239" s="1108"/>
      <c r="G239" s="1108"/>
      <c r="H239" s="1108"/>
      <c r="I239" s="1108"/>
      <c r="J239" s="1109"/>
      <c r="K239" s="826">
        <f>SUM(K227:K238)</f>
        <v>588645.75</v>
      </c>
      <c r="L239" s="169"/>
      <c r="M239" s="169"/>
      <c r="N239" s="169"/>
      <c r="O239" s="827"/>
      <c r="P239" s="258"/>
      <c r="Q239" s="258"/>
      <c r="R239" s="258"/>
      <c r="S239" s="258"/>
      <c r="T239" s="258"/>
      <c r="U239" s="258"/>
      <c r="V239" s="258"/>
      <c r="W239" s="258"/>
      <c r="X239" s="258"/>
      <c r="Y239" s="258"/>
      <c r="Z239" s="258"/>
      <c r="AA239" s="258"/>
      <c r="AB239" s="258"/>
      <c r="AC239" s="258"/>
      <c r="AD239" s="258"/>
      <c r="AE239" s="258"/>
      <c r="AF239" s="258"/>
      <c r="AG239" s="258"/>
      <c r="AH239" s="258"/>
      <c r="AI239" s="258"/>
      <c r="AJ239" s="258"/>
      <c r="AK239" s="258"/>
      <c r="AL239" s="258"/>
      <c r="AM239" s="258"/>
      <c r="AN239" s="258"/>
      <c r="AO239" s="258"/>
      <c r="AP239" s="258"/>
      <c r="AQ239" s="258"/>
      <c r="AR239" s="258"/>
      <c r="AS239" s="258"/>
      <c r="AT239" s="258"/>
      <c r="AU239" s="258"/>
      <c r="AV239" s="258"/>
      <c r="AW239" s="258"/>
      <c r="AX239" s="258"/>
      <c r="AY239" s="258"/>
      <c r="AZ239" s="258"/>
      <c r="BA239" s="258"/>
      <c r="BB239" s="258"/>
      <c r="BC239" s="258"/>
      <c r="BD239" s="258"/>
      <c r="BE239" s="258"/>
      <c r="BF239" s="258"/>
      <c r="BG239" s="258"/>
      <c r="BH239" s="258"/>
      <c r="BI239" s="258"/>
      <c r="BJ239" s="258"/>
      <c r="BK239" s="258"/>
      <c r="BL239" s="258"/>
      <c r="BM239" s="258"/>
      <c r="BN239" s="258"/>
      <c r="BO239" s="258"/>
      <c r="BP239" s="258"/>
      <c r="BQ239" s="258"/>
      <c r="BR239" s="258"/>
      <c r="BS239" s="258"/>
      <c r="BT239" s="258"/>
      <c r="BU239" s="258"/>
      <c r="BV239" s="258"/>
      <c r="BW239" s="258"/>
      <c r="BX239" s="258"/>
      <c r="BY239" s="258"/>
      <c r="BZ239" s="258"/>
      <c r="CA239" s="258"/>
      <c r="CB239" s="258"/>
      <c r="CC239" s="258"/>
      <c r="CD239" s="258"/>
      <c r="CE239" s="258"/>
      <c r="CF239" s="258"/>
      <c r="CG239" s="258"/>
      <c r="CH239" s="258"/>
      <c r="CI239" s="258"/>
      <c r="CJ239" s="258"/>
      <c r="CK239" s="258"/>
      <c r="CL239" s="258"/>
      <c r="CM239" s="258"/>
      <c r="CN239" s="258"/>
      <c r="CO239" s="258"/>
      <c r="CP239" s="258"/>
      <c r="CQ239" s="258"/>
      <c r="CR239" s="258"/>
      <c r="CS239" s="258"/>
      <c r="CT239" s="258"/>
      <c r="CU239" s="258"/>
      <c r="CV239" s="258"/>
      <c r="CW239" s="258"/>
      <c r="CX239" s="258"/>
      <c r="CY239" s="258"/>
      <c r="CZ239" s="258"/>
      <c r="DA239" s="258"/>
      <c r="DB239" s="258"/>
      <c r="DC239" s="258"/>
      <c r="DD239" s="258"/>
      <c r="DE239" s="258"/>
      <c r="DF239" s="258"/>
      <c r="DG239" s="258"/>
      <c r="DH239" s="258"/>
      <c r="DI239" s="258"/>
      <c r="DJ239" s="258"/>
      <c r="DK239" s="258"/>
      <c r="DL239" s="258"/>
      <c r="DM239" s="258"/>
      <c r="DN239" s="258"/>
      <c r="DO239" s="258"/>
      <c r="DP239" s="258"/>
      <c r="DQ239" s="258"/>
      <c r="DR239" s="258"/>
      <c r="DS239" s="258"/>
      <c r="DT239" s="258"/>
      <c r="DU239" s="258"/>
      <c r="DV239" s="258"/>
      <c r="DW239" s="258"/>
      <c r="DX239" s="258"/>
      <c r="DY239" s="258"/>
      <c r="DZ239" s="258"/>
      <c r="EA239" s="258"/>
      <c r="EB239" s="258"/>
      <c r="EC239" s="258"/>
      <c r="ED239" s="258"/>
      <c r="EE239" s="258"/>
      <c r="EF239" s="258"/>
      <c r="EG239" s="258"/>
      <c r="EH239" s="258"/>
      <c r="EI239" s="258"/>
      <c r="EJ239" s="258"/>
      <c r="EK239" s="258"/>
      <c r="EL239" s="258"/>
      <c r="EM239" s="258"/>
      <c r="EN239" s="258"/>
      <c r="EO239" s="258"/>
      <c r="EP239" s="258"/>
      <c r="EQ239" s="258"/>
      <c r="ER239" s="258"/>
      <c r="ES239" s="258"/>
      <c r="ET239" s="258"/>
      <c r="EU239" s="258"/>
      <c r="EV239" s="258"/>
      <c r="EW239" s="258"/>
      <c r="EX239" s="258"/>
      <c r="EY239" s="258"/>
      <c r="EZ239" s="258"/>
      <c r="FA239" s="258"/>
      <c r="FB239" s="258"/>
      <c r="FC239" s="258"/>
      <c r="FD239" s="258"/>
      <c r="FE239" s="258"/>
      <c r="FF239" s="258"/>
      <c r="FG239" s="258"/>
      <c r="FH239" s="258"/>
      <c r="FI239" s="258"/>
      <c r="FJ239" s="258"/>
      <c r="FK239" s="258"/>
      <c r="FL239" s="258"/>
      <c r="FM239" s="258"/>
      <c r="FN239" s="258"/>
      <c r="FO239" s="258"/>
      <c r="FP239" s="258"/>
      <c r="FQ239" s="258"/>
      <c r="FR239" s="258"/>
      <c r="FS239" s="258"/>
      <c r="FT239" s="258"/>
    </row>
    <row r="240" spans="1:176" s="9" customFormat="1">
      <c r="A240" s="1110" t="s">
        <v>1177</v>
      </c>
      <c r="B240" s="1110"/>
      <c r="C240" s="1110"/>
      <c r="D240" s="1110"/>
      <c r="E240" s="1110"/>
      <c r="F240" s="1110"/>
      <c r="G240" s="1110"/>
      <c r="H240" s="1110"/>
      <c r="I240" s="1110"/>
      <c r="J240" s="1092"/>
      <c r="K240" s="131">
        <f>K75+K83+K225+K239</f>
        <v>142664636.06</v>
      </c>
      <c r="L240" s="520"/>
      <c r="M240" s="520"/>
      <c r="N240" s="520"/>
      <c r="O240" s="622"/>
      <c r="P240" s="258"/>
      <c r="Q240" s="258"/>
      <c r="R240" s="258"/>
      <c r="S240" s="258"/>
      <c r="T240" s="258"/>
      <c r="U240" s="258"/>
      <c r="V240" s="258"/>
      <c r="W240" s="258"/>
      <c r="X240" s="258"/>
      <c r="Y240" s="258"/>
      <c r="Z240" s="258"/>
      <c r="AA240" s="258"/>
      <c r="AB240" s="258"/>
      <c r="AC240" s="258"/>
      <c r="AD240" s="258"/>
      <c r="AE240" s="258"/>
      <c r="AF240" s="258"/>
      <c r="AG240" s="258"/>
      <c r="AH240" s="258"/>
      <c r="AI240" s="258"/>
      <c r="AJ240" s="258"/>
      <c r="AK240" s="258"/>
      <c r="AL240" s="258"/>
      <c r="AM240" s="258"/>
      <c r="AN240" s="258"/>
      <c r="AO240" s="258"/>
      <c r="AP240" s="258"/>
      <c r="AQ240" s="258"/>
      <c r="AR240" s="258"/>
      <c r="AS240" s="258"/>
      <c r="AT240" s="258"/>
      <c r="AU240" s="258"/>
      <c r="AV240" s="258"/>
      <c r="AW240" s="258"/>
      <c r="AX240" s="258"/>
      <c r="AY240" s="258"/>
      <c r="AZ240" s="258"/>
      <c r="BA240" s="258"/>
      <c r="BB240" s="258"/>
      <c r="BC240" s="258"/>
      <c r="BD240" s="258"/>
      <c r="BE240" s="258"/>
      <c r="BF240" s="258"/>
      <c r="BG240" s="258"/>
      <c r="BH240" s="258"/>
      <c r="BI240" s="258"/>
      <c r="BJ240" s="258"/>
      <c r="BK240" s="258"/>
      <c r="BL240" s="258"/>
      <c r="BM240" s="258"/>
      <c r="BN240" s="258"/>
      <c r="BO240" s="258"/>
      <c r="BP240" s="258"/>
      <c r="BQ240" s="258"/>
      <c r="BR240" s="258"/>
      <c r="BS240" s="258"/>
      <c r="BT240" s="258"/>
      <c r="BU240" s="258"/>
      <c r="BV240" s="258"/>
      <c r="BW240" s="258"/>
      <c r="BX240" s="258"/>
      <c r="BY240" s="258"/>
      <c r="BZ240" s="258"/>
      <c r="CA240" s="258"/>
      <c r="CB240" s="258"/>
      <c r="CC240" s="258"/>
      <c r="CD240" s="258"/>
      <c r="CE240" s="258"/>
      <c r="CF240" s="258"/>
      <c r="CG240" s="258"/>
      <c r="CH240" s="258"/>
      <c r="CI240" s="258"/>
      <c r="CJ240" s="258"/>
      <c r="CK240" s="258"/>
      <c r="CL240" s="258"/>
      <c r="CM240" s="258"/>
      <c r="CN240" s="258"/>
      <c r="CO240" s="258"/>
      <c r="CP240" s="258"/>
      <c r="CQ240" s="258"/>
      <c r="CR240" s="258"/>
      <c r="CS240" s="258"/>
      <c r="CT240" s="258"/>
      <c r="CU240" s="258"/>
      <c r="CV240" s="258"/>
      <c r="CW240" s="258"/>
      <c r="CX240" s="258"/>
      <c r="CY240" s="258"/>
      <c r="CZ240" s="258"/>
      <c r="DA240" s="258"/>
      <c r="DB240" s="258"/>
      <c r="DC240" s="258"/>
      <c r="DD240" s="258"/>
      <c r="DE240" s="258"/>
      <c r="DF240" s="258"/>
      <c r="DG240" s="258"/>
      <c r="DH240" s="258"/>
      <c r="DI240" s="258"/>
      <c r="DJ240" s="258"/>
      <c r="DK240" s="258"/>
      <c r="DL240" s="258"/>
      <c r="DM240" s="258"/>
      <c r="DN240" s="258"/>
      <c r="DO240" s="258"/>
      <c r="DP240" s="258"/>
      <c r="DQ240" s="258"/>
      <c r="DR240" s="258"/>
      <c r="DS240" s="258"/>
      <c r="DT240" s="258"/>
      <c r="DU240" s="258"/>
      <c r="DV240" s="258"/>
      <c r="DW240" s="258"/>
      <c r="DX240" s="258"/>
      <c r="DY240" s="258"/>
      <c r="DZ240" s="258"/>
      <c r="EA240" s="258"/>
      <c r="EB240" s="258"/>
      <c r="EC240" s="258"/>
      <c r="ED240" s="258"/>
      <c r="EE240" s="258"/>
      <c r="EF240" s="258"/>
      <c r="EG240" s="258"/>
      <c r="EH240" s="258"/>
      <c r="EI240" s="258"/>
      <c r="EJ240" s="258"/>
      <c r="EK240" s="258"/>
      <c r="EL240" s="258"/>
      <c r="EM240" s="258"/>
      <c r="EN240" s="258"/>
      <c r="EO240" s="258"/>
      <c r="EP240" s="258"/>
      <c r="EQ240" s="258"/>
      <c r="ER240" s="258"/>
      <c r="ES240" s="258"/>
      <c r="ET240" s="258"/>
      <c r="EU240" s="258"/>
      <c r="EV240" s="258"/>
      <c r="EW240" s="258"/>
      <c r="EX240" s="258"/>
      <c r="EY240" s="258"/>
      <c r="EZ240" s="258"/>
      <c r="FA240" s="258"/>
      <c r="FB240" s="258"/>
      <c r="FC240" s="258"/>
      <c r="FD240" s="258"/>
      <c r="FE240" s="258"/>
      <c r="FF240" s="258"/>
      <c r="FG240" s="258"/>
      <c r="FH240" s="258"/>
      <c r="FI240" s="258"/>
      <c r="FJ240" s="258"/>
      <c r="FK240" s="258"/>
      <c r="FL240" s="258"/>
      <c r="FM240" s="258"/>
      <c r="FN240" s="258"/>
      <c r="FO240" s="258"/>
      <c r="FP240" s="258"/>
      <c r="FQ240" s="258"/>
      <c r="FR240" s="258"/>
      <c r="FS240" s="258"/>
      <c r="FT240" s="258"/>
    </row>
    <row r="242" spans="1:176">
      <c r="A242" s="1111" t="s">
        <v>3</v>
      </c>
      <c r="B242" s="1111"/>
    </row>
    <row r="243" spans="1:176">
      <c r="A243" s="610"/>
      <c r="B243" s="610"/>
    </row>
    <row r="244" spans="1:176" s="159" customFormat="1" ht="18" customHeight="1">
      <c r="A244" s="1104" t="s">
        <v>1178</v>
      </c>
      <c r="B244" s="1104"/>
      <c r="C244" s="1104"/>
      <c r="D244" s="611"/>
      <c r="E244" s="612"/>
      <c r="F244" s="1105"/>
      <c r="G244" s="1105"/>
      <c r="H244" s="612"/>
      <c r="I244" s="611"/>
      <c r="J244" s="1106"/>
      <c r="K244" s="1106"/>
      <c r="L244" s="612"/>
      <c r="M244" s="613"/>
      <c r="N244" s="613"/>
      <c r="O244" s="165"/>
      <c r="P244" s="213"/>
      <c r="Q244" s="213"/>
      <c r="R244" s="213"/>
      <c r="S244" s="213"/>
      <c r="T244" s="213"/>
      <c r="U244" s="213"/>
      <c r="V244" s="213"/>
      <c r="W244" s="213"/>
      <c r="X244" s="213"/>
      <c r="Y244" s="213"/>
      <c r="Z244" s="213"/>
      <c r="AA244" s="213"/>
      <c r="AB244" s="213"/>
      <c r="AC244" s="213"/>
      <c r="AD244" s="213"/>
      <c r="AE244" s="213"/>
      <c r="AF244" s="213"/>
      <c r="AG244" s="213"/>
      <c r="AH244" s="213"/>
      <c r="AI244" s="213"/>
      <c r="AJ244" s="213"/>
      <c r="AK244" s="213"/>
      <c r="AL244" s="213"/>
      <c r="AM244" s="213"/>
      <c r="AN244" s="213"/>
      <c r="AO244" s="213"/>
      <c r="AP244" s="213"/>
      <c r="AQ244" s="213"/>
      <c r="AR244" s="213"/>
      <c r="AS244" s="213"/>
      <c r="AT244" s="213"/>
      <c r="AU244" s="213"/>
      <c r="AV244" s="213"/>
      <c r="AW244" s="213"/>
      <c r="AX244" s="213"/>
      <c r="AY244" s="213"/>
      <c r="AZ244" s="213"/>
      <c r="BA244" s="213"/>
      <c r="BB244" s="213"/>
      <c r="BC244" s="213"/>
      <c r="BD244" s="213"/>
      <c r="BE244" s="213"/>
      <c r="BF244" s="213"/>
      <c r="BG244" s="213"/>
      <c r="BH244" s="213"/>
      <c r="BI244" s="213"/>
      <c r="BJ244" s="213"/>
      <c r="BK244" s="213"/>
      <c r="BL244" s="213"/>
      <c r="BM244" s="213"/>
      <c r="BN244" s="213"/>
      <c r="BO244" s="213"/>
      <c r="BP244" s="213"/>
      <c r="BQ244" s="213"/>
      <c r="BR244" s="213"/>
      <c r="BS244" s="213"/>
      <c r="BT244" s="213"/>
      <c r="BU244" s="213"/>
      <c r="BV244" s="213"/>
      <c r="BW244" s="213"/>
      <c r="BX244" s="213"/>
      <c r="BY244" s="213"/>
      <c r="BZ244" s="213"/>
      <c r="CA244" s="213"/>
      <c r="CB244" s="213"/>
      <c r="CC244" s="213"/>
      <c r="CD244" s="213"/>
      <c r="CE244" s="213"/>
      <c r="CF244" s="213"/>
      <c r="CG244" s="213"/>
      <c r="CH244" s="213"/>
      <c r="CI244" s="213"/>
      <c r="CJ244" s="213"/>
      <c r="CK244" s="213"/>
      <c r="CL244" s="213"/>
      <c r="CM244" s="213"/>
      <c r="CN244" s="213"/>
      <c r="CO244" s="213"/>
      <c r="CP244" s="213"/>
      <c r="CQ244" s="213"/>
      <c r="CR244" s="213"/>
      <c r="CS244" s="213"/>
      <c r="CT244" s="213"/>
      <c r="CU244" s="213"/>
      <c r="CV244" s="213"/>
      <c r="CW244" s="213"/>
      <c r="CX244" s="213"/>
      <c r="CY244" s="213"/>
      <c r="CZ244" s="213"/>
      <c r="DA244" s="213"/>
      <c r="DB244" s="213"/>
      <c r="DC244" s="213"/>
      <c r="DD244" s="213"/>
      <c r="DE244" s="213"/>
      <c r="DF244" s="213"/>
      <c r="DG244" s="213"/>
      <c r="DH244" s="213"/>
      <c r="DI244" s="213"/>
      <c r="DJ244" s="213"/>
      <c r="DK244" s="213"/>
      <c r="DL244" s="213"/>
      <c r="DM244" s="213"/>
      <c r="DN244" s="213"/>
      <c r="DO244" s="213"/>
      <c r="DP244" s="213"/>
      <c r="DQ244" s="213"/>
      <c r="DR244" s="213"/>
      <c r="DS244" s="213"/>
      <c r="DT244" s="213"/>
      <c r="DU244" s="213"/>
      <c r="DV244" s="213"/>
      <c r="DW244" s="213"/>
      <c r="DX244" s="213"/>
      <c r="DY244" s="213"/>
      <c r="DZ244" s="213"/>
      <c r="EA244" s="213"/>
      <c r="EB244" s="213"/>
      <c r="EC244" s="213"/>
      <c r="ED244" s="213"/>
      <c r="EE244" s="213"/>
      <c r="EF244" s="213"/>
      <c r="EG244" s="213"/>
      <c r="EH244" s="213"/>
      <c r="EI244" s="213"/>
      <c r="EJ244" s="213"/>
      <c r="EK244" s="213"/>
      <c r="EL244" s="213"/>
      <c r="EM244" s="213"/>
      <c r="EN244" s="213"/>
      <c r="EO244" s="213"/>
      <c r="EP244" s="213"/>
      <c r="EQ244" s="213"/>
      <c r="ER244" s="213"/>
      <c r="ES244" s="213"/>
      <c r="ET244" s="213"/>
      <c r="EU244" s="213"/>
      <c r="EV244" s="213"/>
      <c r="EW244" s="213"/>
      <c r="EX244" s="213"/>
      <c r="EY244" s="213"/>
      <c r="EZ244" s="213"/>
      <c r="FA244" s="213"/>
      <c r="FB244" s="213"/>
      <c r="FC244" s="213"/>
      <c r="FD244" s="213"/>
      <c r="FE244" s="213"/>
      <c r="FF244" s="213"/>
      <c r="FG244" s="213"/>
      <c r="FH244" s="213"/>
      <c r="FI244" s="213"/>
      <c r="FJ244" s="213"/>
      <c r="FK244" s="213"/>
      <c r="FL244" s="213"/>
      <c r="FM244" s="213"/>
      <c r="FN244" s="213"/>
      <c r="FO244" s="213"/>
      <c r="FP244" s="213"/>
      <c r="FQ244" s="213"/>
      <c r="FR244" s="213"/>
      <c r="FS244" s="213"/>
      <c r="FT244" s="213"/>
    </row>
    <row r="245" spans="1:176" s="159" customFormat="1" ht="18" customHeight="1">
      <c r="A245" s="614"/>
      <c r="B245" s="1103"/>
      <c r="C245" s="1103"/>
      <c r="D245" s="615" t="s">
        <v>2</v>
      </c>
      <c r="E245" s="616"/>
      <c r="F245" s="1102" t="s">
        <v>0</v>
      </c>
      <c r="G245" s="1102"/>
      <c r="H245" s="616"/>
      <c r="I245" s="615" t="s">
        <v>1</v>
      </c>
      <c r="J245" s="1101"/>
      <c r="K245" s="1101"/>
      <c r="L245" s="616"/>
      <c r="M245" s="613"/>
      <c r="N245" s="613"/>
      <c r="O245" s="165"/>
      <c r="P245" s="213"/>
      <c r="Q245" s="213"/>
      <c r="R245" s="213"/>
      <c r="S245" s="213"/>
      <c r="T245" s="213"/>
      <c r="U245" s="213"/>
      <c r="V245" s="213"/>
      <c r="W245" s="213"/>
      <c r="X245" s="213"/>
      <c r="Y245" s="213"/>
      <c r="Z245" s="213"/>
      <c r="AA245" s="213"/>
      <c r="AB245" s="213"/>
      <c r="AC245" s="213"/>
      <c r="AD245" s="213"/>
      <c r="AE245" s="213"/>
      <c r="AF245" s="213"/>
      <c r="AG245" s="213"/>
      <c r="AH245" s="213"/>
      <c r="AI245" s="213"/>
      <c r="AJ245" s="213"/>
      <c r="AK245" s="213"/>
      <c r="AL245" s="213"/>
      <c r="AM245" s="213"/>
      <c r="AN245" s="213"/>
      <c r="AO245" s="213"/>
      <c r="AP245" s="213"/>
      <c r="AQ245" s="213"/>
      <c r="AR245" s="213"/>
      <c r="AS245" s="213"/>
      <c r="AT245" s="213"/>
      <c r="AU245" s="213"/>
      <c r="AV245" s="213"/>
      <c r="AW245" s="213"/>
      <c r="AX245" s="213"/>
      <c r="AY245" s="213"/>
      <c r="AZ245" s="213"/>
      <c r="BA245" s="213"/>
      <c r="BB245" s="213"/>
      <c r="BC245" s="213"/>
      <c r="BD245" s="213"/>
      <c r="BE245" s="213"/>
      <c r="BF245" s="213"/>
      <c r="BG245" s="213"/>
      <c r="BH245" s="213"/>
      <c r="BI245" s="213"/>
      <c r="BJ245" s="213"/>
      <c r="BK245" s="213"/>
      <c r="BL245" s="213"/>
      <c r="BM245" s="213"/>
      <c r="BN245" s="213"/>
      <c r="BO245" s="213"/>
      <c r="BP245" s="213"/>
      <c r="BQ245" s="213"/>
      <c r="BR245" s="213"/>
      <c r="BS245" s="213"/>
      <c r="BT245" s="213"/>
      <c r="BU245" s="213"/>
      <c r="BV245" s="213"/>
      <c r="BW245" s="213"/>
      <c r="BX245" s="213"/>
      <c r="BY245" s="213"/>
      <c r="BZ245" s="213"/>
      <c r="CA245" s="213"/>
      <c r="CB245" s="213"/>
      <c r="CC245" s="213"/>
      <c r="CD245" s="213"/>
      <c r="CE245" s="213"/>
      <c r="CF245" s="213"/>
      <c r="CG245" s="213"/>
      <c r="CH245" s="213"/>
      <c r="CI245" s="213"/>
      <c r="CJ245" s="213"/>
      <c r="CK245" s="213"/>
      <c r="CL245" s="213"/>
      <c r="CM245" s="213"/>
      <c r="CN245" s="213"/>
      <c r="CO245" s="213"/>
      <c r="CP245" s="213"/>
      <c r="CQ245" s="213"/>
      <c r="CR245" s="213"/>
      <c r="CS245" s="213"/>
      <c r="CT245" s="213"/>
      <c r="CU245" s="213"/>
      <c r="CV245" s="213"/>
      <c r="CW245" s="213"/>
      <c r="CX245" s="213"/>
      <c r="CY245" s="213"/>
      <c r="CZ245" s="213"/>
      <c r="DA245" s="213"/>
      <c r="DB245" s="213"/>
      <c r="DC245" s="213"/>
      <c r="DD245" s="213"/>
      <c r="DE245" s="213"/>
      <c r="DF245" s="213"/>
      <c r="DG245" s="213"/>
      <c r="DH245" s="213"/>
      <c r="DI245" s="213"/>
      <c r="DJ245" s="213"/>
      <c r="DK245" s="213"/>
      <c r="DL245" s="213"/>
      <c r="DM245" s="213"/>
      <c r="DN245" s="213"/>
      <c r="DO245" s="213"/>
      <c r="DP245" s="213"/>
      <c r="DQ245" s="213"/>
      <c r="DR245" s="213"/>
      <c r="DS245" s="213"/>
      <c r="DT245" s="213"/>
      <c r="DU245" s="213"/>
      <c r="DV245" s="213"/>
      <c r="DW245" s="213"/>
      <c r="DX245" s="213"/>
      <c r="DY245" s="213"/>
      <c r="DZ245" s="213"/>
      <c r="EA245" s="213"/>
      <c r="EB245" s="213"/>
      <c r="EC245" s="213"/>
      <c r="ED245" s="213"/>
      <c r="EE245" s="213"/>
      <c r="EF245" s="213"/>
      <c r="EG245" s="213"/>
      <c r="EH245" s="213"/>
      <c r="EI245" s="213"/>
      <c r="EJ245" s="213"/>
      <c r="EK245" s="213"/>
      <c r="EL245" s="213"/>
      <c r="EM245" s="213"/>
      <c r="EN245" s="213"/>
      <c r="EO245" s="213"/>
      <c r="EP245" s="213"/>
      <c r="EQ245" s="213"/>
      <c r="ER245" s="213"/>
      <c r="ES245" s="213"/>
      <c r="ET245" s="213"/>
      <c r="EU245" s="213"/>
      <c r="EV245" s="213"/>
      <c r="EW245" s="213"/>
      <c r="EX245" s="213"/>
      <c r="EY245" s="213"/>
      <c r="EZ245" s="213"/>
      <c r="FA245" s="213"/>
      <c r="FB245" s="213"/>
      <c r="FC245" s="213"/>
      <c r="FD245" s="213"/>
      <c r="FE245" s="213"/>
      <c r="FF245" s="213"/>
      <c r="FG245" s="213"/>
      <c r="FH245" s="213"/>
      <c r="FI245" s="213"/>
      <c r="FJ245" s="213"/>
      <c r="FK245" s="213"/>
      <c r="FL245" s="213"/>
      <c r="FM245" s="213"/>
      <c r="FN245" s="213"/>
      <c r="FO245" s="213"/>
      <c r="FP245" s="213"/>
      <c r="FQ245" s="213"/>
      <c r="FR245" s="213"/>
      <c r="FS245" s="213"/>
      <c r="FT245" s="213"/>
    </row>
    <row r="246" spans="1:176" s="159" customFormat="1" ht="36.75" customHeight="1">
      <c r="A246" s="1104" t="s">
        <v>1178</v>
      </c>
      <c r="B246" s="1104"/>
      <c r="C246" s="1104"/>
      <c r="D246" s="611"/>
      <c r="E246" s="612"/>
      <c r="F246" s="1105"/>
      <c r="G246" s="1105"/>
      <c r="H246" s="612"/>
      <c r="I246" s="611"/>
      <c r="J246" s="1106"/>
      <c r="K246" s="1106"/>
      <c r="L246" s="612"/>
      <c r="M246" s="613"/>
      <c r="N246" s="613"/>
      <c r="O246" s="165"/>
      <c r="P246" s="213"/>
      <c r="Q246" s="213"/>
      <c r="R246" s="213"/>
      <c r="S246" s="213"/>
      <c r="T246" s="213"/>
      <c r="U246" s="213"/>
      <c r="V246" s="213"/>
      <c r="W246" s="213"/>
      <c r="X246" s="213"/>
      <c r="Y246" s="213"/>
      <c r="Z246" s="213"/>
      <c r="AA246" s="213"/>
      <c r="AB246" s="213"/>
      <c r="AC246" s="213"/>
      <c r="AD246" s="213"/>
      <c r="AE246" s="213"/>
      <c r="AF246" s="213"/>
      <c r="AG246" s="213"/>
      <c r="AH246" s="213"/>
      <c r="AI246" s="213"/>
      <c r="AJ246" s="213"/>
      <c r="AK246" s="213"/>
      <c r="AL246" s="213"/>
      <c r="AM246" s="213"/>
      <c r="AN246" s="213"/>
      <c r="AO246" s="213"/>
      <c r="AP246" s="213"/>
      <c r="AQ246" s="213"/>
      <c r="AR246" s="213"/>
      <c r="AS246" s="213"/>
      <c r="AT246" s="213"/>
      <c r="AU246" s="213"/>
      <c r="AV246" s="213"/>
      <c r="AW246" s="213"/>
      <c r="AX246" s="213"/>
      <c r="AY246" s="213"/>
      <c r="AZ246" s="213"/>
      <c r="BA246" s="213"/>
      <c r="BB246" s="213"/>
      <c r="BC246" s="213"/>
      <c r="BD246" s="213"/>
      <c r="BE246" s="213"/>
      <c r="BF246" s="213"/>
      <c r="BG246" s="213"/>
      <c r="BH246" s="213"/>
      <c r="BI246" s="213"/>
      <c r="BJ246" s="213"/>
      <c r="BK246" s="213"/>
      <c r="BL246" s="213"/>
      <c r="BM246" s="213"/>
      <c r="BN246" s="213"/>
      <c r="BO246" s="213"/>
      <c r="BP246" s="213"/>
      <c r="BQ246" s="213"/>
      <c r="BR246" s="213"/>
      <c r="BS246" s="213"/>
      <c r="BT246" s="213"/>
      <c r="BU246" s="213"/>
      <c r="BV246" s="213"/>
      <c r="BW246" s="213"/>
      <c r="BX246" s="213"/>
      <c r="BY246" s="213"/>
      <c r="BZ246" s="213"/>
      <c r="CA246" s="213"/>
      <c r="CB246" s="213"/>
      <c r="CC246" s="213"/>
      <c r="CD246" s="213"/>
      <c r="CE246" s="213"/>
      <c r="CF246" s="213"/>
      <c r="CG246" s="213"/>
      <c r="CH246" s="213"/>
      <c r="CI246" s="213"/>
      <c r="CJ246" s="213"/>
      <c r="CK246" s="213"/>
      <c r="CL246" s="213"/>
      <c r="CM246" s="213"/>
      <c r="CN246" s="213"/>
      <c r="CO246" s="213"/>
      <c r="CP246" s="213"/>
      <c r="CQ246" s="213"/>
      <c r="CR246" s="213"/>
      <c r="CS246" s="213"/>
      <c r="CT246" s="213"/>
      <c r="CU246" s="213"/>
      <c r="CV246" s="213"/>
      <c r="CW246" s="213"/>
      <c r="CX246" s="213"/>
      <c r="CY246" s="213"/>
      <c r="CZ246" s="213"/>
      <c r="DA246" s="213"/>
      <c r="DB246" s="213"/>
      <c r="DC246" s="213"/>
      <c r="DD246" s="213"/>
      <c r="DE246" s="213"/>
      <c r="DF246" s="213"/>
      <c r="DG246" s="213"/>
      <c r="DH246" s="213"/>
      <c r="DI246" s="213"/>
      <c r="DJ246" s="213"/>
      <c r="DK246" s="213"/>
      <c r="DL246" s="213"/>
      <c r="DM246" s="213"/>
      <c r="DN246" s="213"/>
      <c r="DO246" s="213"/>
      <c r="DP246" s="213"/>
      <c r="DQ246" s="213"/>
      <c r="DR246" s="213"/>
      <c r="DS246" s="213"/>
      <c r="DT246" s="213"/>
      <c r="DU246" s="213"/>
      <c r="DV246" s="213"/>
      <c r="DW246" s="213"/>
      <c r="DX246" s="213"/>
      <c r="DY246" s="213"/>
      <c r="DZ246" s="213"/>
      <c r="EA246" s="213"/>
      <c r="EB246" s="213"/>
      <c r="EC246" s="213"/>
      <c r="ED246" s="213"/>
      <c r="EE246" s="213"/>
      <c r="EF246" s="213"/>
      <c r="EG246" s="213"/>
      <c r="EH246" s="213"/>
      <c r="EI246" s="213"/>
      <c r="EJ246" s="213"/>
      <c r="EK246" s="213"/>
      <c r="EL246" s="213"/>
      <c r="EM246" s="213"/>
      <c r="EN246" s="213"/>
      <c r="EO246" s="213"/>
      <c r="EP246" s="213"/>
      <c r="EQ246" s="213"/>
      <c r="ER246" s="213"/>
      <c r="ES246" s="213"/>
      <c r="ET246" s="213"/>
      <c r="EU246" s="213"/>
      <c r="EV246" s="213"/>
      <c r="EW246" s="213"/>
      <c r="EX246" s="213"/>
      <c r="EY246" s="213"/>
      <c r="EZ246" s="213"/>
      <c r="FA246" s="213"/>
      <c r="FB246" s="213"/>
      <c r="FC246" s="213"/>
      <c r="FD246" s="213"/>
      <c r="FE246" s="213"/>
      <c r="FF246" s="213"/>
      <c r="FG246" s="213"/>
      <c r="FH246" s="213"/>
      <c r="FI246" s="213"/>
      <c r="FJ246" s="213"/>
      <c r="FK246" s="213"/>
      <c r="FL246" s="213"/>
      <c r="FM246" s="213"/>
      <c r="FN246" s="213"/>
      <c r="FO246" s="213"/>
      <c r="FP246" s="213"/>
      <c r="FQ246" s="213"/>
      <c r="FR246" s="213"/>
      <c r="FS246" s="213"/>
      <c r="FT246" s="213"/>
    </row>
    <row r="247" spans="1:176" s="159" customFormat="1" ht="18" customHeight="1">
      <c r="A247" s="614"/>
      <c r="B247" s="1103"/>
      <c r="C247" s="1103"/>
      <c r="D247" s="615" t="s">
        <v>2</v>
      </c>
      <c r="E247" s="616"/>
      <c r="F247" s="1102" t="s">
        <v>0</v>
      </c>
      <c r="G247" s="1102"/>
      <c r="H247" s="616"/>
      <c r="I247" s="615" t="s">
        <v>1</v>
      </c>
      <c r="J247" s="1101"/>
      <c r="K247" s="1101"/>
      <c r="L247" s="616"/>
      <c r="M247" s="613"/>
      <c r="N247" s="613"/>
      <c r="O247" s="165"/>
      <c r="P247" s="213"/>
      <c r="Q247" s="213"/>
      <c r="R247" s="213"/>
      <c r="S247" s="213"/>
      <c r="T247" s="213"/>
      <c r="U247" s="213"/>
      <c r="V247" s="213"/>
      <c r="W247" s="213"/>
      <c r="X247" s="213"/>
      <c r="Y247" s="213"/>
      <c r="Z247" s="213"/>
      <c r="AA247" s="213"/>
      <c r="AB247" s="213"/>
      <c r="AC247" s="213"/>
      <c r="AD247" s="213"/>
      <c r="AE247" s="213"/>
      <c r="AF247" s="213"/>
      <c r="AG247" s="213"/>
      <c r="AH247" s="213"/>
      <c r="AI247" s="213"/>
      <c r="AJ247" s="213"/>
      <c r="AK247" s="213"/>
      <c r="AL247" s="213"/>
      <c r="AM247" s="213"/>
      <c r="AN247" s="213"/>
      <c r="AO247" s="213"/>
      <c r="AP247" s="213"/>
      <c r="AQ247" s="213"/>
      <c r="AR247" s="213"/>
      <c r="AS247" s="213"/>
      <c r="AT247" s="213"/>
      <c r="AU247" s="213"/>
      <c r="AV247" s="213"/>
      <c r="AW247" s="213"/>
      <c r="AX247" s="213"/>
      <c r="AY247" s="213"/>
      <c r="AZ247" s="213"/>
      <c r="BA247" s="213"/>
      <c r="BB247" s="213"/>
      <c r="BC247" s="213"/>
      <c r="BD247" s="213"/>
      <c r="BE247" s="213"/>
      <c r="BF247" s="213"/>
      <c r="BG247" s="213"/>
      <c r="BH247" s="213"/>
      <c r="BI247" s="213"/>
      <c r="BJ247" s="213"/>
      <c r="BK247" s="213"/>
      <c r="BL247" s="213"/>
      <c r="BM247" s="213"/>
      <c r="BN247" s="213"/>
      <c r="BO247" s="213"/>
      <c r="BP247" s="213"/>
      <c r="BQ247" s="213"/>
      <c r="BR247" s="213"/>
      <c r="BS247" s="213"/>
      <c r="BT247" s="213"/>
      <c r="BU247" s="213"/>
      <c r="BV247" s="213"/>
      <c r="BW247" s="213"/>
      <c r="BX247" s="213"/>
      <c r="BY247" s="213"/>
      <c r="BZ247" s="213"/>
      <c r="CA247" s="213"/>
      <c r="CB247" s="213"/>
      <c r="CC247" s="213"/>
      <c r="CD247" s="213"/>
      <c r="CE247" s="213"/>
      <c r="CF247" s="213"/>
      <c r="CG247" s="213"/>
      <c r="CH247" s="213"/>
      <c r="CI247" s="213"/>
      <c r="CJ247" s="213"/>
      <c r="CK247" s="213"/>
      <c r="CL247" s="213"/>
      <c r="CM247" s="213"/>
      <c r="CN247" s="213"/>
      <c r="CO247" s="213"/>
      <c r="CP247" s="213"/>
      <c r="CQ247" s="213"/>
      <c r="CR247" s="213"/>
      <c r="CS247" s="213"/>
      <c r="CT247" s="213"/>
      <c r="CU247" s="213"/>
      <c r="CV247" s="213"/>
      <c r="CW247" s="213"/>
      <c r="CX247" s="213"/>
      <c r="CY247" s="213"/>
      <c r="CZ247" s="213"/>
      <c r="DA247" s="213"/>
      <c r="DB247" s="213"/>
      <c r="DC247" s="213"/>
      <c r="DD247" s="213"/>
      <c r="DE247" s="213"/>
      <c r="DF247" s="213"/>
      <c r="DG247" s="213"/>
      <c r="DH247" s="213"/>
      <c r="DI247" s="213"/>
      <c r="DJ247" s="213"/>
      <c r="DK247" s="213"/>
      <c r="DL247" s="213"/>
      <c r="DM247" s="213"/>
      <c r="DN247" s="213"/>
      <c r="DO247" s="213"/>
      <c r="DP247" s="213"/>
      <c r="DQ247" s="213"/>
      <c r="DR247" s="213"/>
      <c r="DS247" s="213"/>
      <c r="DT247" s="213"/>
      <c r="DU247" s="213"/>
      <c r="DV247" s="213"/>
      <c r="DW247" s="213"/>
      <c r="DX247" s="213"/>
      <c r="DY247" s="213"/>
      <c r="DZ247" s="213"/>
      <c r="EA247" s="213"/>
      <c r="EB247" s="213"/>
      <c r="EC247" s="213"/>
      <c r="ED247" s="213"/>
      <c r="EE247" s="213"/>
      <c r="EF247" s="213"/>
      <c r="EG247" s="213"/>
      <c r="EH247" s="213"/>
      <c r="EI247" s="213"/>
      <c r="EJ247" s="213"/>
      <c r="EK247" s="213"/>
      <c r="EL247" s="213"/>
      <c r="EM247" s="213"/>
      <c r="EN247" s="213"/>
      <c r="EO247" s="213"/>
      <c r="EP247" s="213"/>
      <c r="EQ247" s="213"/>
      <c r="ER247" s="213"/>
      <c r="ES247" s="213"/>
      <c r="ET247" s="213"/>
      <c r="EU247" s="213"/>
      <c r="EV247" s="213"/>
      <c r="EW247" s="213"/>
      <c r="EX247" s="213"/>
      <c r="EY247" s="213"/>
      <c r="EZ247" s="213"/>
      <c r="FA247" s="213"/>
      <c r="FB247" s="213"/>
      <c r="FC247" s="213"/>
      <c r="FD247" s="213"/>
      <c r="FE247" s="213"/>
      <c r="FF247" s="213"/>
      <c r="FG247" s="213"/>
      <c r="FH247" s="213"/>
      <c r="FI247" s="213"/>
      <c r="FJ247" s="213"/>
      <c r="FK247" s="213"/>
      <c r="FL247" s="213"/>
      <c r="FM247" s="213"/>
      <c r="FN247" s="213"/>
      <c r="FO247" s="213"/>
      <c r="FP247" s="213"/>
      <c r="FQ247" s="213"/>
      <c r="FR247" s="213"/>
      <c r="FS247" s="213"/>
      <c r="FT247" s="213"/>
    </row>
    <row r="248" spans="1:176" s="159" customFormat="1" ht="36.75" customHeight="1">
      <c r="A248" s="1104" t="s">
        <v>1178</v>
      </c>
      <c r="B248" s="1104"/>
      <c r="C248" s="1104"/>
      <c r="D248" s="611"/>
      <c r="E248" s="612"/>
      <c r="F248" s="1105"/>
      <c r="G248" s="1105"/>
      <c r="H248" s="612"/>
      <c r="I248" s="611"/>
      <c r="J248" s="1106"/>
      <c r="K248" s="1106"/>
      <c r="L248" s="612"/>
      <c r="M248" s="613"/>
      <c r="N248" s="613"/>
      <c r="O248" s="165"/>
      <c r="P248" s="213"/>
      <c r="Q248" s="213"/>
      <c r="R248" s="213"/>
      <c r="S248" s="213"/>
      <c r="T248" s="213"/>
      <c r="U248" s="213"/>
      <c r="V248" s="213"/>
      <c r="W248" s="213"/>
      <c r="X248" s="213"/>
      <c r="Y248" s="213"/>
      <c r="Z248" s="213"/>
      <c r="AA248" s="213"/>
      <c r="AB248" s="213"/>
      <c r="AC248" s="213"/>
      <c r="AD248" s="213"/>
      <c r="AE248" s="213"/>
      <c r="AF248" s="213"/>
      <c r="AG248" s="213"/>
      <c r="AH248" s="213"/>
      <c r="AI248" s="213"/>
      <c r="AJ248" s="213"/>
      <c r="AK248" s="213"/>
      <c r="AL248" s="213"/>
      <c r="AM248" s="213"/>
      <c r="AN248" s="213"/>
      <c r="AO248" s="213"/>
      <c r="AP248" s="213"/>
      <c r="AQ248" s="213"/>
      <c r="AR248" s="213"/>
      <c r="AS248" s="213"/>
      <c r="AT248" s="213"/>
      <c r="AU248" s="213"/>
      <c r="AV248" s="213"/>
      <c r="AW248" s="213"/>
      <c r="AX248" s="213"/>
      <c r="AY248" s="213"/>
      <c r="AZ248" s="213"/>
      <c r="BA248" s="213"/>
      <c r="BB248" s="213"/>
      <c r="BC248" s="213"/>
      <c r="BD248" s="213"/>
      <c r="BE248" s="213"/>
      <c r="BF248" s="213"/>
      <c r="BG248" s="213"/>
      <c r="BH248" s="213"/>
      <c r="BI248" s="213"/>
      <c r="BJ248" s="213"/>
      <c r="BK248" s="213"/>
      <c r="BL248" s="213"/>
      <c r="BM248" s="213"/>
      <c r="BN248" s="213"/>
      <c r="BO248" s="213"/>
      <c r="BP248" s="213"/>
      <c r="BQ248" s="213"/>
      <c r="BR248" s="213"/>
      <c r="BS248" s="213"/>
      <c r="BT248" s="213"/>
      <c r="BU248" s="213"/>
      <c r="BV248" s="213"/>
      <c r="BW248" s="213"/>
      <c r="BX248" s="213"/>
      <c r="BY248" s="213"/>
      <c r="BZ248" s="213"/>
      <c r="CA248" s="213"/>
      <c r="CB248" s="213"/>
      <c r="CC248" s="213"/>
      <c r="CD248" s="213"/>
      <c r="CE248" s="213"/>
      <c r="CF248" s="213"/>
      <c r="CG248" s="213"/>
      <c r="CH248" s="213"/>
      <c r="CI248" s="213"/>
      <c r="CJ248" s="213"/>
      <c r="CK248" s="213"/>
      <c r="CL248" s="213"/>
      <c r="CM248" s="213"/>
      <c r="CN248" s="213"/>
      <c r="CO248" s="213"/>
      <c r="CP248" s="213"/>
      <c r="CQ248" s="213"/>
      <c r="CR248" s="213"/>
      <c r="CS248" s="213"/>
      <c r="CT248" s="213"/>
      <c r="CU248" s="213"/>
      <c r="CV248" s="213"/>
      <c r="CW248" s="213"/>
      <c r="CX248" s="213"/>
      <c r="CY248" s="213"/>
      <c r="CZ248" s="213"/>
      <c r="DA248" s="213"/>
      <c r="DB248" s="213"/>
      <c r="DC248" s="213"/>
      <c r="DD248" s="213"/>
      <c r="DE248" s="213"/>
      <c r="DF248" s="213"/>
      <c r="DG248" s="213"/>
      <c r="DH248" s="213"/>
      <c r="DI248" s="213"/>
      <c r="DJ248" s="213"/>
      <c r="DK248" s="213"/>
      <c r="DL248" s="213"/>
      <c r="DM248" s="213"/>
      <c r="DN248" s="213"/>
      <c r="DO248" s="213"/>
      <c r="DP248" s="213"/>
      <c r="DQ248" s="213"/>
      <c r="DR248" s="213"/>
      <c r="DS248" s="213"/>
      <c r="DT248" s="213"/>
      <c r="DU248" s="213"/>
      <c r="DV248" s="213"/>
      <c r="DW248" s="213"/>
      <c r="DX248" s="213"/>
      <c r="DY248" s="213"/>
      <c r="DZ248" s="213"/>
      <c r="EA248" s="213"/>
      <c r="EB248" s="213"/>
      <c r="EC248" s="213"/>
      <c r="ED248" s="213"/>
      <c r="EE248" s="213"/>
      <c r="EF248" s="213"/>
      <c r="EG248" s="213"/>
      <c r="EH248" s="213"/>
      <c r="EI248" s="213"/>
      <c r="EJ248" s="213"/>
      <c r="EK248" s="213"/>
      <c r="EL248" s="213"/>
      <c r="EM248" s="213"/>
      <c r="EN248" s="213"/>
      <c r="EO248" s="213"/>
      <c r="EP248" s="213"/>
      <c r="EQ248" s="213"/>
      <c r="ER248" s="213"/>
      <c r="ES248" s="213"/>
      <c r="ET248" s="213"/>
      <c r="EU248" s="213"/>
      <c r="EV248" s="213"/>
      <c r="EW248" s="213"/>
      <c r="EX248" s="213"/>
      <c r="EY248" s="213"/>
      <c r="EZ248" s="213"/>
      <c r="FA248" s="213"/>
      <c r="FB248" s="213"/>
      <c r="FC248" s="213"/>
      <c r="FD248" s="213"/>
      <c r="FE248" s="213"/>
      <c r="FF248" s="213"/>
      <c r="FG248" s="213"/>
      <c r="FH248" s="213"/>
      <c r="FI248" s="213"/>
      <c r="FJ248" s="213"/>
      <c r="FK248" s="213"/>
      <c r="FL248" s="213"/>
      <c r="FM248" s="213"/>
      <c r="FN248" s="213"/>
      <c r="FO248" s="213"/>
      <c r="FP248" s="213"/>
      <c r="FQ248" s="213"/>
      <c r="FR248" s="213"/>
      <c r="FS248" s="213"/>
      <c r="FT248" s="213"/>
    </row>
    <row r="249" spans="1:176" s="159" customFormat="1" ht="18" customHeight="1">
      <c r="A249" s="614"/>
      <c r="B249" s="1103"/>
      <c r="C249" s="1103"/>
      <c r="D249" s="615" t="s">
        <v>2</v>
      </c>
      <c r="E249" s="616"/>
      <c r="F249" s="1102" t="s">
        <v>0</v>
      </c>
      <c r="G249" s="1102"/>
      <c r="H249" s="616"/>
      <c r="I249" s="615" t="s">
        <v>1</v>
      </c>
      <c r="J249" s="1101"/>
      <c r="K249" s="1101"/>
      <c r="L249" s="616"/>
      <c r="M249" s="613"/>
      <c r="N249" s="613"/>
      <c r="O249" s="165"/>
      <c r="P249" s="213"/>
      <c r="Q249" s="213"/>
      <c r="R249" s="213"/>
      <c r="S249" s="213"/>
      <c r="T249" s="213"/>
      <c r="U249" s="213"/>
      <c r="V249" s="213"/>
      <c r="W249" s="213"/>
      <c r="X249" s="213"/>
      <c r="Y249" s="213"/>
      <c r="Z249" s="213"/>
      <c r="AA249" s="213"/>
      <c r="AB249" s="213"/>
      <c r="AC249" s="213"/>
      <c r="AD249" s="213"/>
      <c r="AE249" s="213"/>
      <c r="AF249" s="213"/>
      <c r="AG249" s="213"/>
      <c r="AH249" s="213"/>
      <c r="AI249" s="213"/>
      <c r="AJ249" s="213"/>
      <c r="AK249" s="213"/>
      <c r="AL249" s="213"/>
      <c r="AM249" s="213"/>
      <c r="AN249" s="213"/>
      <c r="AO249" s="213"/>
      <c r="AP249" s="213"/>
      <c r="AQ249" s="213"/>
      <c r="AR249" s="213"/>
      <c r="AS249" s="213"/>
      <c r="AT249" s="213"/>
      <c r="AU249" s="213"/>
      <c r="AV249" s="213"/>
      <c r="AW249" s="213"/>
      <c r="AX249" s="213"/>
      <c r="AY249" s="213"/>
      <c r="AZ249" s="213"/>
      <c r="BA249" s="213"/>
      <c r="BB249" s="213"/>
      <c r="BC249" s="213"/>
      <c r="BD249" s="213"/>
      <c r="BE249" s="213"/>
      <c r="BF249" s="213"/>
      <c r="BG249" s="213"/>
      <c r="BH249" s="213"/>
      <c r="BI249" s="213"/>
      <c r="BJ249" s="213"/>
      <c r="BK249" s="213"/>
      <c r="BL249" s="213"/>
      <c r="BM249" s="213"/>
      <c r="BN249" s="213"/>
      <c r="BO249" s="213"/>
      <c r="BP249" s="213"/>
      <c r="BQ249" s="213"/>
      <c r="BR249" s="213"/>
      <c r="BS249" s="213"/>
      <c r="BT249" s="213"/>
      <c r="BU249" s="213"/>
      <c r="BV249" s="213"/>
      <c r="BW249" s="213"/>
      <c r="BX249" s="213"/>
      <c r="BY249" s="213"/>
      <c r="BZ249" s="213"/>
      <c r="CA249" s="213"/>
      <c r="CB249" s="213"/>
      <c r="CC249" s="213"/>
      <c r="CD249" s="213"/>
      <c r="CE249" s="213"/>
      <c r="CF249" s="213"/>
      <c r="CG249" s="213"/>
      <c r="CH249" s="213"/>
      <c r="CI249" s="213"/>
      <c r="CJ249" s="213"/>
      <c r="CK249" s="213"/>
      <c r="CL249" s="213"/>
      <c r="CM249" s="213"/>
      <c r="CN249" s="213"/>
      <c r="CO249" s="213"/>
      <c r="CP249" s="213"/>
      <c r="CQ249" s="213"/>
      <c r="CR249" s="213"/>
      <c r="CS249" s="213"/>
      <c r="CT249" s="213"/>
      <c r="CU249" s="213"/>
      <c r="CV249" s="213"/>
      <c r="CW249" s="213"/>
      <c r="CX249" s="213"/>
      <c r="CY249" s="213"/>
      <c r="CZ249" s="213"/>
      <c r="DA249" s="213"/>
      <c r="DB249" s="213"/>
      <c r="DC249" s="213"/>
      <c r="DD249" s="213"/>
      <c r="DE249" s="213"/>
      <c r="DF249" s="213"/>
      <c r="DG249" s="213"/>
      <c r="DH249" s="213"/>
      <c r="DI249" s="213"/>
      <c r="DJ249" s="213"/>
      <c r="DK249" s="213"/>
      <c r="DL249" s="213"/>
      <c r="DM249" s="213"/>
      <c r="DN249" s="213"/>
      <c r="DO249" s="213"/>
      <c r="DP249" s="213"/>
      <c r="DQ249" s="213"/>
      <c r="DR249" s="213"/>
      <c r="DS249" s="213"/>
      <c r="DT249" s="213"/>
      <c r="DU249" s="213"/>
      <c r="DV249" s="213"/>
      <c r="DW249" s="213"/>
      <c r="DX249" s="213"/>
      <c r="DY249" s="213"/>
      <c r="DZ249" s="213"/>
      <c r="EA249" s="213"/>
      <c r="EB249" s="213"/>
      <c r="EC249" s="213"/>
      <c r="ED249" s="213"/>
      <c r="EE249" s="213"/>
      <c r="EF249" s="213"/>
      <c r="EG249" s="213"/>
      <c r="EH249" s="213"/>
      <c r="EI249" s="213"/>
      <c r="EJ249" s="213"/>
      <c r="EK249" s="213"/>
      <c r="EL249" s="213"/>
      <c r="EM249" s="213"/>
      <c r="EN249" s="213"/>
      <c r="EO249" s="213"/>
      <c r="EP249" s="213"/>
      <c r="EQ249" s="213"/>
      <c r="ER249" s="213"/>
      <c r="ES249" s="213"/>
      <c r="ET249" s="213"/>
      <c r="EU249" s="213"/>
      <c r="EV249" s="213"/>
      <c r="EW249" s="213"/>
      <c r="EX249" s="213"/>
      <c r="EY249" s="213"/>
      <c r="EZ249" s="213"/>
      <c r="FA249" s="213"/>
      <c r="FB249" s="213"/>
      <c r="FC249" s="213"/>
      <c r="FD249" s="213"/>
      <c r="FE249" s="213"/>
      <c r="FF249" s="213"/>
      <c r="FG249" s="213"/>
      <c r="FH249" s="213"/>
      <c r="FI249" s="213"/>
      <c r="FJ249" s="213"/>
      <c r="FK249" s="213"/>
      <c r="FL249" s="213"/>
      <c r="FM249" s="213"/>
      <c r="FN249" s="213"/>
      <c r="FO249" s="213"/>
      <c r="FP249" s="213"/>
      <c r="FQ249" s="213"/>
      <c r="FR249" s="213"/>
      <c r="FS249" s="213"/>
      <c r="FT249" s="213"/>
    </row>
    <row r="250" spans="1:176" s="159" customFormat="1" ht="36.75" customHeight="1">
      <c r="A250" s="1104" t="s">
        <v>1178</v>
      </c>
      <c r="B250" s="1104"/>
      <c r="C250" s="1104"/>
      <c r="D250" s="611"/>
      <c r="E250" s="612"/>
      <c r="F250" s="1105"/>
      <c r="G250" s="1105"/>
      <c r="H250" s="612"/>
      <c r="I250" s="611"/>
      <c r="J250" s="1106"/>
      <c r="K250" s="1106"/>
      <c r="L250" s="612"/>
      <c r="M250" s="613"/>
      <c r="N250" s="613"/>
      <c r="O250" s="165"/>
      <c r="P250" s="213"/>
      <c r="Q250" s="213"/>
      <c r="R250" s="213"/>
      <c r="S250" s="213"/>
      <c r="T250" s="213"/>
      <c r="U250" s="213"/>
      <c r="V250" s="213"/>
      <c r="W250" s="213"/>
      <c r="X250" s="213"/>
      <c r="Y250" s="213"/>
      <c r="Z250" s="213"/>
      <c r="AA250" s="213"/>
      <c r="AB250" s="213"/>
      <c r="AC250" s="213"/>
      <c r="AD250" s="213"/>
      <c r="AE250" s="213"/>
      <c r="AF250" s="213"/>
      <c r="AG250" s="213"/>
      <c r="AH250" s="213"/>
      <c r="AI250" s="213"/>
      <c r="AJ250" s="213"/>
      <c r="AK250" s="213"/>
      <c r="AL250" s="213"/>
      <c r="AM250" s="213"/>
      <c r="AN250" s="213"/>
      <c r="AO250" s="213"/>
      <c r="AP250" s="213"/>
      <c r="AQ250" s="213"/>
      <c r="AR250" s="213"/>
      <c r="AS250" s="213"/>
      <c r="AT250" s="213"/>
      <c r="AU250" s="213"/>
      <c r="AV250" s="213"/>
      <c r="AW250" s="213"/>
      <c r="AX250" s="213"/>
      <c r="AY250" s="213"/>
      <c r="AZ250" s="213"/>
      <c r="BA250" s="213"/>
      <c r="BB250" s="213"/>
      <c r="BC250" s="213"/>
      <c r="BD250" s="213"/>
      <c r="BE250" s="213"/>
      <c r="BF250" s="213"/>
      <c r="BG250" s="213"/>
      <c r="BH250" s="213"/>
      <c r="BI250" s="213"/>
      <c r="BJ250" s="213"/>
      <c r="BK250" s="213"/>
      <c r="BL250" s="213"/>
      <c r="BM250" s="213"/>
      <c r="BN250" s="213"/>
      <c r="BO250" s="213"/>
      <c r="BP250" s="213"/>
      <c r="BQ250" s="213"/>
      <c r="BR250" s="213"/>
      <c r="BS250" s="213"/>
      <c r="BT250" s="213"/>
      <c r="BU250" s="213"/>
      <c r="BV250" s="213"/>
      <c r="BW250" s="213"/>
      <c r="BX250" s="213"/>
      <c r="BY250" s="213"/>
      <c r="BZ250" s="213"/>
      <c r="CA250" s="213"/>
      <c r="CB250" s="213"/>
      <c r="CC250" s="213"/>
      <c r="CD250" s="213"/>
      <c r="CE250" s="213"/>
      <c r="CF250" s="213"/>
      <c r="CG250" s="213"/>
      <c r="CH250" s="213"/>
      <c r="CI250" s="213"/>
      <c r="CJ250" s="213"/>
      <c r="CK250" s="213"/>
      <c r="CL250" s="213"/>
      <c r="CM250" s="213"/>
      <c r="CN250" s="213"/>
      <c r="CO250" s="213"/>
      <c r="CP250" s="213"/>
      <c r="CQ250" s="213"/>
      <c r="CR250" s="213"/>
      <c r="CS250" s="213"/>
      <c r="CT250" s="213"/>
      <c r="CU250" s="213"/>
      <c r="CV250" s="213"/>
      <c r="CW250" s="213"/>
      <c r="CX250" s="213"/>
      <c r="CY250" s="213"/>
      <c r="CZ250" s="213"/>
      <c r="DA250" s="213"/>
      <c r="DB250" s="213"/>
      <c r="DC250" s="213"/>
      <c r="DD250" s="213"/>
      <c r="DE250" s="213"/>
      <c r="DF250" s="213"/>
      <c r="DG250" s="213"/>
      <c r="DH250" s="213"/>
      <c r="DI250" s="213"/>
      <c r="DJ250" s="213"/>
      <c r="DK250" s="213"/>
      <c r="DL250" s="213"/>
      <c r="DM250" s="213"/>
      <c r="DN250" s="213"/>
      <c r="DO250" s="213"/>
      <c r="DP250" s="213"/>
      <c r="DQ250" s="213"/>
      <c r="DR250" s="213"/>
      <c r="DS250" s="213"/>
      <c r="DT250" s="213"/>
      <c r="DU250" s="213"/>
      <c r="DV250" s="213"/>
      <c r="DW250" s="213"/>
      <c r="DX250" s="213"/>
      <c r="DY250" s="213"/>
      <c r="DZ250" s="213"/>
      <c r="EA250" s="213"/>
      <c r="EB250" s="213"/>
      <c r="EC250" s="213"/>
      <c r="ED250" s="213"/>
      <c r="EE250" s="213"/>
      <c r="EF250" s="213"/>
      <c r="EG250" s="213"/>
      <c r="EH250" s="213"/>
      <c r="EI250" s="213"/>
      <c r="EJ250" s="213"/>
      <c r="EK250" s="213"/>
      <c r="EL250" s="213"/>
      <c r="EM250" s="213"/>
      <c r="EN250" s="213"/>
      <c r="EO250" s="213"/>
      <c r="EP250" s="213"/>
      <c r="EQ250" s="213"/>
      <c r="ER250" s="213"/>
      <c r="ES250" s="213"/>
      <c r="ET250" s="213"/>
      <c r="EU250" s="213"/>
      <c r="EV250" s="213"/>
      <c r="EW250" s="213"/>
      <c r="EX250" s="213"/>
      <c r="EY250" s="213"/>
      <c r="EZ250" s="213"/>
      <c r="FA250" s="213"/>
      <c r="FB250" s="213"/>
      <c r="FC250" s="213"/>
      <c r="FD250" s="213"/>
      <c r="FE250" s="213"/>
      <c r="FF250" s="213"/>
      <c r="FG250" s="213"/>
      <c r="FH250" s="213"/>
      <c r="FI250" s="213"/>
      <c r="FJ250" s="213"/>
      <c r="FK250" s="213"/>
      <c r="FL250" s="213"/>
      <c r="FM250" s="213"/>
      <c r="FN250" s="213"/>
      <c r="FO250" s="213"/>
      <c r="FP250" s="213"/>
      <c r="FQ250" s="213"/>
      <c r="FR250" s="213"/>
      <c r="FS250" s="213"/>
      <c r="FT250" s="213"/>
    </row>
    <row r="251" spans="1:176" s="159" customFormat="1" ht="18" customHeight="1">
      <c r="A251" s="617"/>
      <c r="B251" s="1101"/>
      <c r="C251" s="1101"/>
      <c r="D251" s="615" t="s">
        <v>2</v>
      </c>
      <c r="E251" s="616"/>
      <c r="F251" s="1102" t="s">
        <v>0</v>
      </c>
      <c r="G251" s="1102"/>
      <c r="H251" s="616"/>
      <c r="I251" s="615" t="s">
        <v>1</v>
      </c>
      <c r="J251" s="1101"/>
      <c r="K251" s="1101"/>
      <c r="L251" s="616"/>
      <c r="M251" s="613"/>
      <c r="N251" s="613"/>
      <c r="O251" s="165"/>
      <c r="P251" s="213"/>
      <c r="Q251" s="213"/>
      <c r="R251" s="213"/>
      <c r="S251" s="213"/>
      <c r="T251" s="213"/>
      <c r="U251" s="213"/>
      <c r="V251" s="213"/>
      <c r="W251" s="213"/>
      <c r="X251" s="213"/>
      <c r="Y251" s="213"/>
      <c r="Z251" s="213"/>
      <c r="AA251" s="213"/>
      <c r="AB251" s="213"/>
      <c r="AC251" s="213"/>
      <c r="AD251" s="213"/>
      <c r="AE251" s="213"/>
      <c r="AF251" s="213"/>
      <c r="AG251" s="213"/>
      <c r="AH251" s="213"/>
      <c r="AI251" s="213"/>
      <c r="AJ251" s="213"/>
      <c r="AK251" s="213"/>
      <c r="AL251" s="213"/>
      <c r="AM251" s="213"/>
      <c r="AN251" s="213"/>
      <c r="AO251" s="213"/>
      <c r="AP251" s="213"/>
      <c r="AQ251" s="213"/>
      <c r="AR251" s="213"/>
      <c r="AS251" s="213"/>
      <c r="AT251" s="213"/>
      <c r="AU251" s="213"/>
      <c r="AV251" s="213"/>
      <c r="AW251" s="213"/>
      <c r="AX251" s="213"/>
      <c r="AY251" s="213"/>
      <c r="AZ251" s="213"/>
      <c r="BA251" s="213"/>
      <c r="BB251" s="213"/>
      <c r="BC251" s="213"/>
      <c r="BD251" s="213"/>
      <c r="BE251" s="213"/>
      <c r="BF251" s="213"/>
      <c r="BG251" s="213"/>
      <c r="BH251" s="213"/>
      <c r="BI251" s="213"/>
      <c r="BJ251" s="213"/>
      <c r="BK251" s="213"/>
      <c r="BL251" s="213"/>
      <c r="BM251" s="213"/>
      <c r="BN251" s="213"/>
      <c r="BO251" s="213"/>
      <c r="BP251" s="213"/>
      <c r="BQ251" s="213"/>
      <c r="BR251" s="213"/>
      <c r="BS251" s="213"/>
      <c r="BT251" s="213"/>
      <c r="BU251" s="213"/>
      <c r="BV251" s="213"/>
      <c r="BW251" s="213"/>
      <c r="BX251" s="213"/>
      <c r="BY251" s="213"/>
      <c r="BZ251" s="213"/>
      <c r="CA251" s="213"/>
      <c r="CB251" s="213"/>
      <c r="CC251" s="213"/>
      <c r="CD251" s="213"/>
      <c r="CE251" s="213"/>
      <c r="CF251" s="213"/>
      <c r="CG251" s="213"/>
      <c r="CH251" s="213"/>
      <c r="CI251" s="213"/>
      <c r="CJ251" s="213"/>
      <c r="CK251" s="213"/>
      <c r="CL251" s="213"/>
      <c r="CM251" s="213"/>
      <c r="CN251" s="213"/>
      <c r="CO251" s="213"/>
      <c r="CP251" s="213"/>
      <c r="CQ251" s="213"/>
      <c r="CR251" s="213"/>
      <c r="CS251" s="213"/>
      <c r="CT251" s="213"/>
      <c r="CU251" s="213"/>
      <c r="CV251" s="213"/>
      <c r="CW251" s="213"/>
      <c r="CX251" s="213"/>
      <c r="CY251" s="213"/>
      <c r="CZ251" s="213"/>
      <c r="DA251" s="213"/>
      <c r="DB251" s="213"/>
      <c r="DC251" s="213"/>
      <c r="DD251" s="213"/>
      <c r="DE251" s="213"/>
      <c r="DF251" s="213"/>
      <c r="DG251" s="213"/>
      <c r="DH251" s="213"/>
      <c r="DI251" s="213"/>
      <c r="DJ251" s="213"/>
      <c r="DK251" s="213"/>
      <c r="DL251" s="213"/>
      <c r="DM251" s="213"/>
      <c r="DN251" s="213"/>
      <c r="DO251" s="213"/>
      <c r="DP251" s="213"/>
      <c r="DQ251" s="213"/>
      <c r="DR251" s="213"/>
      <c r="DS251" s="213"/>
      <c r="DT251" s="213"/>
      <c r="DU251" s="213"/>
      <c r="DV251" s="213"/>
      <c r="DW251" s="213"/>
      <c r="DX251" s="213"/>
      <c r="DY251" s="213"/>
      <c r="DZ251" s="213"/>
      <c r="EA251" s="213"/>
      <c r="EB251" s="213"/>
      <c r="EC251" s="213"/>
      <c r="ED251" s="213"/>
      <c r="EE251" s="213"/>
      <c r="EF251" s="213"/>
      <c r="EG251" s="213"/>
      <c r="EH251" s="213"/>
      <c r="EI251" s="213"/>
      <c r="EJ251" s="213"/>
      <c r="EK251" s="213"/>
      <c r="EL251" s="213"/>
      <c r="EM251" s="213"/>
      <c r="EN251" s="213"/>
      <c r="EO251" s="213"/>
      <c r="EP251" s="213"/>
      <c r="EQ251" s="213"/>
      <c r="ER251" s="213"/>
      <c r="ES251" s="213"/>
      <c r="ET251" s="213"/>
      <c r="EU251" s="213"/>
      <c r="EV251" s="213"/>
      <c r="EW251" s="213"/>
      <c r="EX251" s="213"/>
      <c r="EY251" s="213"/>
      <c r="EZ251" s="213"/>
      <c r="FA251" s="213"/>
      <c r="FB251" s="213"/>
      <c r="FC251" s="213"/>
      <c r="FD251" s="213"/>
      <c r="FE251" s="213"/>
      <c r="FF251" s="213"/>
      <c r="FG251" s="213"/>
      <c r="FH251" s="213"/>
      <c r="FI251" s="213"/>
      <c r="FJ251" s="213"/>
      <c r="FK251" s="213"/>
      <c r="FL251" s="213"/>
      <c r="FM251" s="213"/>
      <c r="FN251" s="213"/>
      <c r="FO251" s="213"/>
      <c r="FP251" s="213"/>
      <c r="FQ251" s="213"/>
      <c r="FR251" s="213"/>
      <c r="FS251" s="213"/>
      <c r="FT251" s="213"/>
    </row>
    <row r="252" spans="1:176">
      <c r="L252" s="618"/>
    </row>
  </sheetData>
  <mergeCells count="66">
    <mergeCell ref="A9:D9"/>
    <mergeCell ref="E9:O9"/>
    <mergeCell ref="A3:D3"/>
    <mergeCell ref="A4:C4"/>
    <mergeCell ref="E5:L5"/>
    <mergeCell ref="E6:L6"/>
    <mergeCell ref="E7:L7"/>
    <mergeCell ref="A10:D10"/>
    <mergeCell ref="E10:O10"/>
    <mergeCell ref="A11:D11"/>
    <mergeCell ref="E11:O11"/>
    <mergeCell ref="A12:D12"/>
    <mergeCell ref="E12:O12"/>
    <mergeCell ref="N17:N19"/>
    <mergeCell ref="O17:O18"/>
    <mergeCell ref="A13:D13"/>
    <mergeCell ref="E13:O13"/>
    <mergeCell ref="A14:D14"/>
    <mergeCell ref="E14:O14"/>
    <mergeCell ref="A15:D15"/>
    <mergeCell ref="E15:O15"/>
    <mergeCell ref="K18:K19"/>
    <mergeCell ref="L18:M18"/>
    <mergeCell ref="A17:A19"/>
    <mergeCell ref="B17:B19"/>
    <mergeCell ref="C17:C19"/>
    <mergeCell ref="D17:M17"/>
    <mergeCell ref="A225:J225"/>
    <mergeCell ref="D18:D19"/>
    <mergeCell ref="E18:E19"/>
    <mergeCell ref="F18:G18"/>
    <mergeCell ref="H18:H19"/>
    <mergeCell ref="I18:J18"/>
    <mergeCell ref="A21:O21"/>
    <mergeCell ref="A75:J75"/>
    <mergeCell ref="A76:O76"/>
    <mergeCell ref="A84:J84"/>
    <mergeCell ref="A85:O85"/>
    <mergeCell ref="A226:O226"/>
    <mergeCell ref="A239:J239"/>
    <mergeCell ref="A240:J240"/>
    <mergeCell ref="A242:B242"/>
    <mergeCell ref="A244:C244"/>
    <mergeCell ref="F244:G244"/>
    <mergeCell ref="J244:K244"/>
    <mergeCell ref="B245:C245"/>
    <mergeCell ref="F245:G245"/>
    <mergeCell ref="J245:K245"/>
    <mergeCell ref="A246:C246"/>
    <mergeCell ref="F246:G246"/>
    <mergeCell ref="J246:K246"/>
    <mergeCell ref="B247:C247"/>
    <mergeCell ref="F247:G247"/>
    <mergeCell ref="J247:K247"/>
    <mergeCell ref="A248:C248"/>
    <mergeCell ref="F248:G248"/>
    <mergeCell ref="J248:K248"/>
    <mergeCell ref="B251:C251"/>
    <mergeCell ref="F251:G251"/>
    <mergeCell ref="J251:K251"/>
    <mergeCell ref="B249:C249"/>
    <mergeCell ref="F249:G249"/>
    <mergeCell ref="J249:K249"/>
    <mergeCell ref="A250:C250"/>
    <mergeCell ref="F250:G250"/>
    <mergeCell ref="J250:K250"/>
  </mergeCells>
  <conditionalFormatting sqref="H227 H230:H231">
    <cfRule type="cellIs" dxfId="0" priority="1" stopIfTrue="1" operator="equal">
      <formula>0</formula>
    </cfRule>
  </conditionalFormatting>
  <hyperlinks>
    <hyperlink ref="E12" r:id="rId1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Y408"/>
  <sheetViews>
    <sheetView topLeftCell="A205" zoomScale="70" zoomScaleNormal="70" workbookViewId="0">
      <selection activeCell="B401" sqref="B401"/>
    </sheetView>
  </sheetViews>
  <sheetFormatPr defaultRowHeight="15.75"/>
  <cols>
    <col min="1" max="1" width="5.140625" style="629" customWidth="1"/>
    <col min="2" max="2" width="9.85546875" style="629" customWidth="1"/>
    <col min="3" max="3" width="13.28515625" style="642" customWidth="1"/>
    <col min="4" max="4" width="64.5703125" style="684" customWidth="1"/>
    <col min="5" max="5" width="21.42578125" style="629" customWidth="1"/>
    <col min="6" max="6" width="8" style="629" customWidth="1"/>
    <col min="7" max="7" width="8.42578125" style="629" customWidth="1"/>
    <col min="8" max="8" width="11.5703125" style="642" customWidth="1"/>
    <col min="9" max="9" width="12.42578125" style="629" customWidth="1"/>
    <col min="10" max="10" width="14.42578125" style="629" customWidth="1"/>
    <col min="11" max="11" width="13.5703125" style="737" customWidth="1"/>
    <col min="12" max="12" width="18.42578125" style="724" customWidth="1"/>
    <col min="13" max="13" width="19" style="724" customWidth="1"/>
    <col min="14" max="14" width="11.85546875" style="629" customWidth="1"/>
    <col min="15" max="15" width="10.5703125" style="629" customWidth="1"/>
    <col min="16" max="16" width="13.7109375" style="629" hidden="1" customWidth="1"/>
    <col min="17" max="16384" width="9.140625" style="629"/>
  </cols>
  <sheetData>
    <row r="1" spans="1:15">
      <c r="A1" s="624"/>
      <c r="B1" s="624"/>
      <c r="C1" s="625"/>
      <c r="D1" s="624"/>
      <c r="E1" s="624"/>
      <c r="F1" s="624"/>
      <c r="G1" s="624"/>
      <c r="H1" s="625"/>
      <c r="I1" s="624"/>
      <c r="J1" s="624"/>
      <c r="K1" s="626"/>
      <c r="L1" s="627"/>
      <c r="M1" s="627"/>
      <c r="N1" s="628"/>
      <c r="O1" s="628"/>
    </row>
    <row r="2" spans="1:15">
      <c r="A2" s="624"/>
      <c r="B2" s="624"/>
      <c r="C2" s="625"/>
      <c r="D2" s="624"/>
      <c r="E2" s="624"/>
      <c r="F2" s="624"/>
      <c r="G2" s="624"/>
      <c r="H2" s="625"/>
      <c r="I2" s="624"/>
      <c r="J2" s="624"/>
      <c r="K2" s="626"/>
      <c r="L2" s="627"/>
      <c r="M2" s="627"/>
      <c r="N2" s="630"/>
      <c r="O2" s="630"/>
    </row>
    <row r="3" spans="1:15">
      <c r="A3" s="1188"/>
      <c r="B3" s="1188"/>
      <c r="C3" s="1188"/>
      <c r="D3" s="1189"/>
      <c r="E3" s="624"/>
      <c r="F3" s="624"/>
      <c r="G3" s="624"/>
      <c r="H3" s="625"/>
      <c r="I3" s="624"/>
      <c r="J3" s="624"/>
      <c r="K3" s="626"/>
      <c r="L3" s="627"/>
      <c r="M3" s="627"/>
      <c r="N3" s="630"/>
      <c r="O3" s="630"/>
    </row>
    <row r="4" spans="1:15">
      <c r="A4" s="1190"/>
      <c r="B4" s="1190"/>
      <c r="C4" s="1190"/>
      <c r="D4" s="624"/>
      <c r="E4" s="624"/>
      <c r="F4" s="624"/>
      <c r="G4" s="624"/>
      <c r="H4" s="625"/>
      <c r="I4" s="624"/>
      <c r="J4" s="624"/>
      <c r="K4" s="626"/>
      <c r="L4" s="627"/>
      <c r="M4" s="627"/>
      <c r="N4" s="630"/>
      <c r="O4" s="630"/>
    </row>
    <row r="5" spans="1:15">
      <c r="A5" s="624"/>
      <c r="B5" s="624"/>
      <c r="C5" s="625"/>
      <c r="D5" s="624"/>
      <c r="E5" s="1190" t="s">
        <v>32</v>
      </c>
      <c r="F5" s="1190"/>
      <c r="G5" s="1190"/>
      <c r="H5" s="1190"/>
      <c r="I5" s="1190"/>
      <c r="J5" s="1190"/>
      <c r="K5" s="1190"/>
      <c r="L5" s="1190"/>
      <c r="M5" s="627"/>
      <c r="N5" s="628"/>
      <c r="O5" s="628"/>
    </row>
    <row r="6" spans="1:15">
      <c r="A6" s="624"/>
      <c r="B6" s="624"/>
      <c r="C6" s="625"/>
      <c r="D6" s="624"/>
      <c r="E6" s="1190" t="s">
        <v>33</v>
      </c>
      <c r="F6" s="1190"/>
      <c r="G6" s="1190"/>
      <c r="H6" s="1190"/>
      <c r="I6" s="1190"/>
      <c r="J6" s="1190"/>
      <c r="K6" s="1190"/>
      <c r="L6" s="1190"/>
      <c r="M6" s="627"/>
      <c r="N6" s="628"/>
      <c r="O6" s="628"/>
    </row>
    <row r="7" spans="1:15">
      <c r="A7" s="631"/>
      <c r="B7" s="631"/>
      <c r="C7" s="625"/>
      <c r="D7" s="631"/>
      <c r="E7" s="1190" t="s">
        <v>1179</v>
      </c>
      <c r="F7" s="1190"/>
      <c r="G7" s="1190"/>
      <c r="H7" s="1190"/>
      <c r="I7" s="1190"/>
      <c r="J7" s="1190"/>
      <c r="K7" s="1190"/>
      <c r="L7" s="1190"/>
      <c r="M7" s="632"/>
      <c r="N7" s="633"/>
      <c r="O7" s="633"/>
    </row>
    <row r="8" spans="1:15">
      <c r="A8" s="634"/>
      <c r="B8" s="634"/>
      <c r="C8" s="635"/>
      <c r="D8" s="634"/>
      <c r="E8" s="634"/>
      <c r="F8" s="634"/>
      <c r="G8" s="636"/>
      <c r="H8" s="635"/>
      <c r="I8" s="636"/>
      <c r="J8" s="636"/>
      <c r="K8" s="637"/>
      <c r="L8" s="638"/>
      <c r="M8" s="631"/>
      <c r="N8" s="624"/>
      <c r="O8" s="624"/>
    </row>
    <row r="9" spans="1:15" ht="15">
      <c r="A9" s="1180" t="s">
        <v>1180</v>
      </c>
      <c r="B9" s="1181"/>
      <c r="C9" s="1181"/>
      <c r="D9" s="1181"/>
      <c r="E9" s="1182" t="s">
        <v>1181</v>
      </c>
      <c r="F9" s="1186"/>
      <c r="G9" s="1186"/>
      <c r="H9" s="1186"/>
      <c r="I9" s="1186"/>
      <c r="J9" s="1186"/>
      <c r="K9" s="1186"/>
      <c r="L9" s="1186"/>
      <c r="M9" s="1186"/>
      <c r="N9" s="1186"/>
      <c r="O9" s="1186"/>
    </row>
    <row r="10" spans="1:15" ht="15">
      <c r="A10" s="1180" t="s">
        <v>22</v>
      </c>
      <c r="B10" s="1181"/>
      <c r="C10" s="1181"/>
      <c r="D10" s="1181"/>
      <c r="E10" s="1182" t="s">
        <v>1182</v>
      </c>
      <c r="F10" s="1186"/>
      <c r="G10" s="1186"/>
      <c r="H10" s="1186"/>
      <c r="I10" s="1186"/>
      <c r="J10" s="1186"/>
      <c r="K10" s="1186"/>
      <c r="L10" s="1186"/>
      <c r="M10" s="1186"/>
      <c r="N10" s="1186"/>
      <c r="O10" s="1186"/>
    </row>
    <row r="11" spans="1:15" ht="15">
      <c r="A11" s="1180" t="s">
        <v>1183</v>
      </c>
      <c r="B11" s="1181"/>
      <c r="C11" s="1181"/>
      <c r="D11" s="1181"/>
      <c r="E11" s="1182" t="s">
        <v>1184</v>
      </c>
      <c r="F11" s="1186"/>
      <c r="G11" s="1186"/>
      <c r="H11" s="1186"/>
      <c r="I11" s="1186"/>
      <c r="J11" s="1186"/>
      <c r="K11" s="1186"/>
      <c r="L11" s="1186"/>
      <c r="M11" s="1186"/>
      <c r="N11" s="1186"/>
      <c r="O11" s="1186"/>
    </row>
    <row r="12" spans="1:15" ht="15">
      <c r="A12" s="1180" t="s">
        <v>24</v>
      </c>
      <c r="B12" s="1181"/>
      <c r="C12" s="1181"/>
      <c r="D12" s="1181"/>
      <c r="E12" s="1187" t="s">
        <v>1185</v>
      </c>
      <c r="F12" s="1186"/>
      <c r="G12" s="1186"/>
      <c r="H12" s="1186"/>
      <c r="I12" s="1186"/>
      <c r="J12" s="1186"/>
      <c r="K12" s="1186"/>
      <c r="L12" s="1186"/>
      <c r="M12" s="1186"/>
      <c r="N12" s="1186"/>
      <c r="O12" s="1186"/>
    </row>
    <row r="13" spans="1:15" ht="15">
      <c r="A13" s="1180" t="s">
        <v>1186</v>
      </c>
      <c r="B13" s="1181"/>
      <c r="C13" s="1181"/>
      <c r="D13" s="1181"/>
      <c r="E13" s="1182">
        <v>7714734225</v>
      </c>
      <c r="F13" s="1183"/>
      <c r="G13" s="1183"/>
      <c r="H13" s="1183"/>
      <c r="I13" s="1183"/>
      <c r="J13" s="1183"/>
      <c r="K13" s="1183"/>
      <c r="L13" s="1183"/>
      <c r="M13" s="1183"/>
      <c r="N13" s="1183"/>
      <c r="O13" s="1183"/>
    </row>
    <row r="14" spans="1:15" ht="15">
      <c r="A14" s="1180" t="s">
        <v>1187</v>
      </c>
      <c r="B14" s="1181"/>
      <c r="C14" s="1181"/>
      <c r="D14" s="1181"/>
      <c r="E14" s="1182">
        <v>25645001</v>
      </c>
      <c r="F14" s="1183"/>
      <c r="G14" s="1183"/>
      <c r="H14" s="1183"/>
      <c r="I14" s="1183"/>
      <c r="J14" s="1183"/>
      <c r="K14" s="1183"/>
      <c r="L14" s="1183"/>
      <c r="M14" s="1183"/>
      <c r="N14" s="1183"/>
      <c r="O14" s="1183"/>
    </row>
    <row r="15" spans="1:15" ht="15">
      <c r="A15" s="1184" t="s">
        <v>27</v>
      </c>
      <c r="B15" s="1184"/>
      <c r="C15" s="1184"/>
      <c r="D15" s="1184"/>
      <c r="E15" s="1185">
        <v>80410</v>
      </c>
      <c r="F15" s="1183"/>
      <c r="G15" s="1183"/>
      <c r="H15" s="1183"/>
      <c r="I15" s="1183"/>
      <c r="J15" s="1183"/>
      <c r="K15" s="1183"/>
      <c r="L15" s="1183"/>
      <c r="M15" s="1183"/>
      <c r="N15" s="1183"/>
      <c r="O15" s="1183"/>
    </row>
    <row r="16" spans="1:15">
      <c r="A16" s="639"/>
      <c r="B16" s="639"/>
      <c r="C16" s="635"/>
      <c r="D16" s="639"/>
      <c r="E16" s="634"/>
      <c r="F16" s="640"/>
      <c r="G16" s="640"/>
      <c r="H16" s="635"/>
      <c r="I16" s="640"/>
      <c r="J16" s="640"/>
      <c r="K16" s="641"/>
      <c r="L16" s="639"/>
      <c r="M16" s="639"/>
      <c r="N16" s="640"/>
      <c r="O16" s="640"/>
    </row>
    <row r="17" spans="1:16" ht="15" customHeight="1">
      <c r="A17" s="1169" t="s">
        <v>4</v>
      </c>
      <c r="B17" s="1169" t="s">
        <v>5</v>
      </c>
      <c r="C17" s="1169" t="s">
        <v>6</v>
      </c>
      <c r="D17" s="1177" t="s">
        <v>28</v>
      </c>
      <c r="E17" s="1178"/>
      <c r="F17" s="1178"/>
      <c r="G17" s="1178"/>
      <c r="H17" s="1178"/>
      <c r="I17" s="1178"/>
      <c r="J17" s="1178"/>
      <c r="K17" s="1178"/>
      <c r="L17" s="1178"/>
      <c r="M17" s="1179"/>
      <c r="N17" s="1169" t="s">
        <v>19</v>
      </c>
      <c r="O17" s="1165" t="s">
        <v>20</v>
      </c>
    </row>
    <row r="18" spans="1:16" s="642" customFormat="1" ht="15">
      <c r="A18" s="1173"/>
      <c r="B18" s="1173"/>
      <c r="C18" s="1175"/>
      <c r="D18" s="1165" t="s">
        <v>7</v>
      </c>
      <c r="E18" s="1165" t="s">
        <v>8</v>
      </c>
      <c r="F18" s="1167" t="s">
        <v>9</v>
      </c>
      <c r="G18" s="1168"/>
      <c r="H18" s="1165" t="s">
        <v>12</v>
      </c>
      <c r="I18" s="1167" t="s">
        <v>13</v>
      </c>
      <c r="J18" s="1168"/>
      <c r="K18" s="1169" t="s">
        <v>30</v>
      </c>
      <c r="L18" s="1171" t="s">
        <v>16</v>
      </c>
      <c r="M18" s="1172"/>
      <c r="N18" s="1173"/>
      <c r="O18" s="1166"/>
    </row>
    <row r="19" spans="1:16" s="642" customFormat="1" ht="90" customHeight="1">
      <c r="A19" s="1174"/>
      <c r="B19" s="1174"/>
      <c r="C19" s="1176"/>
      <c r="D19" s="1166"/>
      <c r="E19" s="1166"/>
      <c r="F19" s="643" t="s">
        <v>10</v>
      </c>
      <c r="G19" s="644" t="s">
        <v>11</v>
      </c>
      <c r="H19" s="1166"/>
      <c r="I19" s="645" t="s">
        <v>14</v>
      </c>
      <c r="J19" s="645" t="s">
        <v>15</v>
      </c>
      <c r="K19" s="1170"/>
      <c r="L19" s="646" t="s">
        <v>17</v>
      </c>
      <c r="M19" s="647" t="s">
        <v>18</v>
      </c>
      <c r="N19" s="1174"/>
      <c r="O19" s="648" t="s">
        <v>31</v>
      </c>
    </row>
    <row r="20" spans="1:16" s="642" customFormat="1" ht="15">
      <c r="A20" s="645">
        <v>1</v>
      </c>
      <c r="B20" s="645">
        <v>2</v>
      </c>
      <c r="C20" s="645">
        <v>3</v>
      </c>
      <c r="D20" s="645">
        <v>4</v>
      </c>
      <c r="E20" s="645">
        <v>5</v>
      </c>
      <c r="F20" s="645">
        <v>6</v>
      </c>
      <c r="G20" s="645">
        <v>7</v>
      </c>
      <c r="H20" s="645">
        <v>8</v>
      </c>
      <c r="I20" s="645">
        <v>9</v>
      </c>
      <c r="J20" s="645">
        <v>10</v>
      </c>
      <c r="K20" s="645">
        <v>11</v>
      </c>
      <c r="L20" s="649">
        <v>12</v>
      </c>
      <c r="M20" s="649">
        <v>13</v>
      </c>
      <c r="N20" s="649">
        <v>14</v>
      </c>
      <c r="O20" s="649">
        <v>15</v>
      </c>
    </row>
    <row r="21" spans="1:16" s="642" customFormat="1" ht="15" customHeight="1">
      <c r="A21" s="930" t="s">
        <v>156</v>
      </c>
      <c r="B21" s="931"/>
      <c r="C21" s="931"/>
      <c r="D21" s="931"/>
      <c r="E21" s="931"/>
      <c r="F21" s="931"/>
      <c r="G21" s="931"/>
      <c r="H21" s="931"/>
      <c r="I21" s="931"/>
      <c r="J21" s="931"/>
      <c r="K21" s="931"/>
      <c r="L21" s="931"/>
      <c r="M21" s="931"/>
      <c r="N21" s="931"/>
      <c r="O21" s="932"/>
    </row>
    <row r="22" spans="1:16" s="642" customFormat="1">
      <c r="A22" s="650"/>
      <c r="B22" s="650"/>
      <c r="C22" s="650"/>
      <c r="D22" s="1159" t="s">
        <v>1188</v>
      </c>
      <c r="E22" s="1160"/>
      <c r="F22" s="1160"/>
      <c r="G22" s="1161"/>
      <c r="H22" s="837"/>
      <c r="I22" s="837"/>
      <c r="J22" s="650"/>
      <c r="K22" s="651">
        <f>K23+K24+K41+K44+K48+K57+K62+K247+K63+K64+K65+K66+K67+K39+K40</f>
        <v>606135.64339999983</v>
      </c>
      <c r="L22" s="652"/>
      <c r="M22" s="652"/>
      <c r="N22" s="650"/>
      <c r="O22" s="650"/>
      <c r="P22" s="642" t="s">
        <v>1189</v>
      </c>
    </row>
    <row r="23" spans="1:16" s="642" customFormat="1">
      <c r="A23" s="645">
        <v>1</v>
      </c>
      <c r="B23" s="645" t="s">
        <v>53</v>
      </c>
      <c r="C23" s="645">
        <v>2320050</v>
      </c>
      <c r="D23" s="653" t="s">
        <v>1190</v>
      </c>
      <c r="E23" s="646" t="s">
        <v>1191</v>
      </c>
      <c r="F23" s="645">
        <v>168</v>
      </c>
      <c r="G23" s="654" t="s">
        <v>493</v>
      </c>
      <c r="H23" s="655">
        <v>2.9089999999999998</v>
      </c>
      <c r="I23" s="656">
        <v>80410</v>
      </c>
      <c r="J23" s="645" t="s">
        <v>1192</v>
      </c>
      <c r="K23" s="657">
        <f>P23*H23</f>
        <v>167965.65999999997</v>
      </c>
      <c r="L23" s="646" t="s">
        <v>1193</v>
      </c>
      <c r="M23" s="646" t="s">
        <v>466</v>
      </c>
      <c r="N23" s="643" t="s">
        <v>56</v>
      </c>
      <c r="O23" s="645" t="s">
        <v>57</v>
      </c>
      <c r="P23" s="658">
        <v>57740</v>
      </c>
    </row>
    <row r="24" spans="1:16" s="642" customFormat="1">
      <c r="A24" s="645">
        <v>2</v>
      </c>
      <c r="B24" s="645" t="s">
        <v>53</v>
      </c>
      <c r="C24" s="645">
        <v>4590000</v>
      </c>
      <c r="D24" s="653" t="s">
        <v>1194</v>
      </c>
      <c r="E24" s="646" t="s">
        <v>1191</v>
      </c>
      <c r="F24" s="645">
        <v>166</v>
      </c>
      <c r="G24" s="654" t="s">
        <v>41</v>
      </c>
      <c r="H24" s="655"/>
      <c r="I24" s="656">
        <v>80411</v>
      </c>
      <c r="J24" s="645" t="s">
        <v>1192</v>
      </c>
      <c r="K24" s="657">
        <f>SUM(K25:K38)</f>
        <v>145150.81200000001</v>
      </c>
      <c r="L24" s="646" t="s">
        <v>1193</v>
      </c>
      <c r="M24" s="646" t="s">
        <v>466</v>
      </c>
      <c r="N24" s="643" t="s">
        <v>56</v>
      </c>
      <c r="O24" s="645" t="s">
        <v>57</v>
      </c>
      <c r="P24" s="658">
        <f>SUM(V25:V38)</f>
        <v>0</v>
      </c>
    </row>
    <row r="25" spans="1:16" s="642" customFormat="1" ht="15">
      <c r="A25" s="645">
        <v>3</v>
      </c>
      <c r="B25" s="645" t="s">
        <v>53</v>
      </c>
      <c r="C25" s="645">
        <v>2422010</v>
      </c>
      <c r="D25" s="653" t="s">
        <v>1195</v>
      </c>
      <c r="E25" s="646" t="s">
        <v>1191</v>
      </c>
      <c r="F25" s="645">
        <v>166</v>
      </c>
      <c r="G25" s="654" t="s">
        <v>41</v>
      </c>
      <c r="H25" s="655">
        <v>20.2</v>
      </c>
      <c r="I25" s="656">
        <v>80412</v>
      </c>
      <c r="J25" s="645" t="s">
        <v>1192</v>
      </c>
      <c r="K25" s="659">
        <f t="shared" ref="K25:K40" si="0">P25*H25</f>
        <v>1234.22</v>
      </c>
      <c r="L25" s="646" t="s">
        <v>1193</v>
      </c>
      <c r="M25" s="646" t="s">
        <v>466</v>
      </c>
      <c r="N25" s="643" t="s">
        <v>56</v>
      </c>
      <c r="O25" s="645" t="s">
        <v>57</v>
      </c>
      <c r="P25" s="658">
        <v>61.1</v>
      </c>
    </row>
    <row r="26" spans="1:16" s="642" customFormat="1" ht="15">
      <c r="A26" s="645">
        <v>4</v>
      </c>
      <c r="B26" s="645" t="s">
        <v>53</v>
      </c>
      <c r="C26" s="645">
        <v>2422010</v>
      </c>
      <c r="D26" s="653" t="s">
        <v>1196</v>
      </c>
      <c r="E26" s="646" t="s">
        <v>1191</v>
      </c>
      <c r="F26" s="645">
        <v>166</v>
      </c>
      <c r="G26" s="654" t="s">
        <v>41</v>
      </c>
      <c r="H26" s="655">
        <v>20.2</v>
      </c>
      <c r="I26" s="656">
        <v>80413</v>
      </c>
      <c r="J26" s="645" t="s">
        <v>1192</v>
      </c>
      <c r="K26" s="659">
        <f t="shared" si="0"/>
        <v>1234.22</v>
      </c>
      <c r="L26" s="646" t="s">
        <v>1193</v>
      </c>
      <c r="M26" s="646" t="s">
        <v>466</v>
      </c>
      <c r="N26" s="643" t="s">
        <v>56</v>
      </c>
      <c r="O26" s="645" t="s">
        <v>57</v>
      </c>
      <c r="P26" s="658">
        <v>61.1</v>
      </c>
    </row>
    <row r="27" spans="1:16" s="642" customFormat="1" ht="15">
      <c r="A27" s="645">
        <v>5</v>
      </c>
      <c r="B27" s="645" t="s">
        <v>53</v>
      </c>
      <c r="C27" s="645">
        <v>2422010</v>
      </c>
      <c r="D27" s="653" t="s">
        <v>1197</v>
      </c>
      <c r="E27" s="646" t="s">
        <v>1191</v>
      </c>
      <c r="F27" s="645">
        <v>166</v>
      </c>
      <c r="G27" s="654" t="s">
        <v>41</v>
      </c>
      <c r="H27" s="655">
        <v>20.2</v>
      </c>
      <c r="I27" s="656">
        <v>80414</v>
      </c>
      <c r="J27" s="645" t="s">
        <v>1192</v>
      </c>
      <c r="K27" s="659">
        <f t="shared" si="0"/>
        <v>1234.22</v>
      </c>
      <c r="L27" s="646" t="s">
        <v>1193</v>
      </c>
      <c r="M27" s="646" t="s">
        <v>466</v>
      </c>
      <c r="N27" s="643" t="s">
        <v>56</v>
      </c>
      <c r="O27" s="645" t="s">
        <v>57</v>
      </c>
      <c r="P27" s="658">
        <v>61.1</v>
      </c>
    </row>
    <row r="28" spans="1:16" s="642" customFormat="1" ht="15">
      <c r="A28" s="645">
        <v>6</v>
      </c>
      <c r="B28" s="645" t="s">
        <v>53</v>
      </c>
      <c r="C28" s="645">
        <v>2422010</v>
      </c>
      <c r="D28" s="653" t="s">
        <v>1198</v>
      </c>
      <c r="E28" s="646" t="s">
        <v>1191</v>
      </c>
      <c r="F28" s="645">
        <v>166</v>
      </c>
      <c r="G28" s="654" t="s">
        <v>41</v>
      </c>
      <c r="H28" s="655">
        <v>30</v>
      </c>
      <c r="I28" s="656">
        <v>80415</v>
      </c>
      <c r="J28" s="645" t="s">
        <v>1192</v>
      </c>
      <c r="K28" s="659">
        <f t="shared" si="0"/>
        <v>5271</v>
      </c>
      <c r="L28" s="646" t="s">
        <v>1193</v>
      </c>
      <c r="M28" s="646" t="s">
        <v>466</v>
      </c>
      <c r="N28" s="643" t="s">
        <v>56</v>
      </c>
      <c r="O28" s="645" t="s">
        <v>57</v>
      </c>
      <c r="P28" s="658">
        <v>175.7</v>
      </c>
    </row>
    <row r="29" spans="1:16" s="642" customFormat="1" ht="15">
      <c r="A29" s="645">
        <v>7</v>
      </c>
      <c r="B29" s="645" t="s">
        <v>53</v>
      </c>
      <c r="C29" s="645">
        <v>2422010</v>
      </c>
      <c r="D29" s="653" t="s">
        <v>1199</v>
      </c>
      <c r="E29" s="646" t="s">
        <v>1191</v>
      </c>
      <c r="F29" s="645">
        <v>166</v>
      </c>
      <c r="G29" s="654" t="s">
        <v>41</v>
      </c>
      <c r="H29" s="655">
        <v>1.7</v>
      </c>
      <c r="I29" s="656">
        <v>80416</v>
      </c>
      <c r="J29" s="645" t="s">
        <v>1192</v>
      </c>
      <c r="K29" s="659">
        <f t="shared" si="0"/>
        <v>185.29999999999998</v>
      </c>
      <c r="L29" s="646" t="s">
        <v>1193</v>
      </c>
      <c r="M29" s="646" t="s">
        <v>466</v>
      </c>
      <c r="N29" s="643" t="s">
        <v>56</v>
      </c>
      <c r="O29" s="645" t="s">
        <v>57</v>
      </c>
      <c r="P29" s="658">
        <v>109</v>
      </c>
    </row>
    <row r="30" spans="1:16" s="642" customFormat="1" ht="15">
      <c r="A30" s="645">
        <v>8</v>
      </c>
      <c r="B30" s="645" t="s">
        <v>53</v>
      </c>
      <c r="C30" s="645">
        <v>2422010</v>
      </c>
      <c r="D30" s="653" t="s">
        <v>1200</v>
      </c>
      <c r="E30" s="646" t="s">
        <v>1191</v>
      </c>
      <c r="F30" s="645">
        <v>166</v>
      </c>
      <c r="G30" s="654" t="s">
        <v>41</v>
      </c>
      <c r="H30" s="655">
        <v>26.2</v>
      </c>
      <c r="I30" s="656">
        <v>80417</v>
      </c>
      <c r="J30" s="645" t="s">
        <v>1192</v>
      </c>
      <c r="K30" s="659">
        <f t="shared" si="0"/>
        <v>1301.8779999999999</v>
      </c>
      <c r="L30" s="646" t="s">
        <v>1193</v>
      </c>
      <c r="M30" s="646" t="s">
        <v>466</v>
      </c>
      <c r="N30" s="643" t="s">
        <v>56</v>
      </c>
      <c r="O30" s="645" t="s">
        <v>57</v>
      </c>
      <c r="P30" s="658">
        <v>49.69</v>
      </c>
    </row>
    <row r="31" spans="1:16" s="642" customFormat="1" ht="15">
      <c r="A31" s="645">
        <v>9</v>
      </c>
      <c r="B31" s="645" t="s">
        <v>53</v>
      </c>
      <c r="C31" s="645">
        <v>3131010</v>
      </c>
      <c r="D31" s="653" t="s">
        <v>1201</v>
      </c>
      <c r="E31" s="646" t="s">
        <v>1191</v>
      </c>
      <c r="F31" s="660" t="s">
        <v>54</v>
      </c>
      <c r="G31" s="654" t="s">
        <v>42</v>
      </c>
      <c r="H31" s="655">
        <v>26.5</v>
      </c>
      <c r="I31" s="656">
        <v>80418</v>
      </c>
      <c r="J31" s="645" t="s">
        <v>1192</v>
      </c>
      <c r="K31" s="659">
        <f t="shared" si="0"/>
        <v>179.67000000000002</v>
      </c>
      <c r="L31" s="646" t="s">
        <v>1193</v>
      </c>
      <c r="M31" s="646" t="s">
        <v>466</v>
      </c>
      <c r="N31" s="643" t="s">
        <v>56</v>
      </c>
      <c r="O31" s="645" t="s">
        <v>57</v>
      </c>
      <c r="P31" s="658">
        <v>6.78</v>
      </c>
    </row>
    <row r="32" spans="1:16" s="642" customFormat="1" ht="15">
      <c r="A32" s="645">
        <v>10</v>
      </c>
      <c r="B32" s="645" t="s">
        <v>53</v>
      </c>
      <c r="C32" s="645">
        <v>2422010</v>
      </c>
      <c r="D32" s="653" t="s">
        <v>1202</v>
      </c>
      <c r="E32" s="646" t="s">
        <v>1191</v>
      </c>
      <c r="F32" s="645">
        <v>166</v>
      </c>
      <c r="G32" s="654" t="s">
        <v>41</v>
      </c>
      <c r="H32" s="655">
        <v>780.58</v>
      </c>
      <c r="I32" s="656">
        <v>80419</v>
      </c>
      <c r="J32" s="645" t="s">
        <v>1192</v>
      </c>
      <c r="K32" s="659">
        <f t="shared" si="0"/>
        <v>110061.78</v>
      </c>
      <c r="L32" s="646" t="s">
        <v>1193</v>
      </c>
      <c r="M32" s="646" t="s">
        <v>466</v>
      </c>
      <c r="N32" s="643" t="s">
        <v>56</v>
      </c>
      <c r="O32" s="645" t="s">
        <v>57</v>
      </c>
      <c r="P32" s="658">
        <v>141</v>
      </c>
    </row>
    <row r="33" spans="1:16" s="642" customFormat="1" ht="15">
      <c r="A33" s="645">
        <v>11</v>
      </c>
      <c r="B33" s="645" t="s">
        <v>53</v>
      </c>
      <c r="C33" s="645">
        <v>2422010</v>
      </c>
      <c r="D33" s="653" t="s">
        <v>1203</v>
      </c>
      <c r="E33" s="646" t="s">
        <v>1191</v>
      </c>
      <c r="F33" s="645">
        <v>166</v>
      </c>
      <c r="G33" s="654" t="s">
        <v>41</v>
      </c>
      <c r="H33" s="655">
        <v>75.7</v>
      </c>
      <c r="I33" s="656">
        <v>80420</v>
      </c>
      <c r="J33" s="645" t="s">
        <v>1192</v>
      </c>
      <c r="K33" s="659">
        <f t="shared" si="0"/>
        <v>4625.2700000000004</v>
      </c>
      <c r="L33" s="646" t="s">
        <v>1193</v>
      </c>
      <c r="M33" s="646" t="s">
        <v>466</v>
      </c>
      <c r="N33" s="643" t="s">
        <v>56</v>
      </c>
      <c r="O33" s="645" t="s">
        <v>57</v>
      </c>
      <c r="P33" s="658">
        <v>61.1</v>
      </c>
    </row>
    <row r="34" spans="1:16" s="642" customFormat="1" ht="15">
      <c r="A34" s="645">
        <v>12</v>
      </c>
      <c r="B34" s="645" t="s">
        <v>53</v>
      </c>
      <c r="C34" s="645">
        <v>2422010</v>
      </c>
      <c r="D34" s="653" t="s">
        <v>1204</v>
      </c>
      <c r="E34" s="646" t="s">
        <v>1191</v>
      </c>
      <c r="F34" s="645">
        <v>166</v>
      </c>
      <c r="G34" s="654" t="s">
        <v>41</v>
      </c>
      <c r="H34" s="655">
        <v>7</v>
      </c>
      <c r="I34" s="656">
        <v>80421</v>
      </c>
      <c r="J34" s="645" t="s">
        <v>1192</v>
      </c>
      <c r="K34" s="659">
        <f t="shared" si="0"/>
        <v>427.7</v>
      </c>
      <c r="L34" s="646" t="s">
        <v>1193</v>
      </c>
      <c r="M34" s="646" t="s">
        <v>466</v>
      </c>
      <c r="N34" s="643" t="s">
        <v>56</v>
      </c>
      <c r="O34" s="645" t="s">
        <v>57</v>
      </c>
      <c r="P34" s="658">
        <v>61.1</v>
      </c>
    </row>
    <row r="35" spans="1:16" s="642" customFormat="1" ht="15">
      <c r="A35" s="645">
        <v>13</v>
      </c>
      <c r="B35" s="645" t="s">
        <v>53</v>
      </c>
      <c r="C35" s="645">
        <v>2422010</v>
      </c>
      <c r="D35" s="653" t="s">
        <v>1205</v>
      </c>
      <c r="E35" s="646" t="s">
        <v>1191</v>
      </c>
      <c r="F35" s="645">
        <v>166</v>
      </c>
      <c r="G35" s="654" t="s">
        <v>41</v>
      </c>
      <c r="H35" s="655">
        <v>34</v>
      </c>
      <c r="I35" s="656">
        <v>80422</v>
      </c>
      <c r="J35" s="645" t="s">
        <v>1192</v>
      </c>
      <c r="K35" s="659">
        <f t="shared" si="0"/>
        <v>4930</v>
      </c>
      <c r="L35" s="646" t="s">
        <v>1193</v>
      </c>
      <c r="M35" s="646" t="s">
        <v>466</v>
      </c>
      <c r="N35" s="643" t="s">
        <v>56</v>
      </c>
      <c r="O35" s="645" t="s">
        <v>57</v>
      </c>
      <c r="P35" s="658">
        <v>145</v>
      </c>
    </row>
    <row r="36" spans="1:16" s="642" customFormat="1" ht="15">
      <c r="A36" s="645">
        <v>14</v>
      </c>
      <c r="B36" s="645" t="s">
        <v>53</v>
      </c>
      <c r="C36" s="645">
        <v>2422010</v>
      </c>
      <c r="D36" s="653" t="s">
        <v>1206</v>
      </c>
      <c r="E36" s="646" t="s">
        <v>1191</v>
      </c>
      <c r="F36" s="645">
        <v>166</v>
      </c>
      <c r="G36" s="654" t="s">
        <v>41</v>
      </c>
      <c r="H36" s="655">
        <v>12.9</v>
      </c>
      <c r="I36" s="656">
        <v>80423</v>
      </c>
      <c r="J36" s="645" t="s">
        <v>1192</v>
      </c>
      <c r="K36" s="659">
        <f t="shared" si="0"/>
        <v>2732.9940000000001</v>
      </c>
      <c r="L36" s="646" t="s">
        <v>1193</v>
      </c>
      <c r="M36" s="646" t="s">
        <v>466</v>
      </c>
      <c r="N36" s="643" t="s">
        <v>56</v>
      </c>
      <c r="O36" s="645" t="s">
        <v>57</v>
      </c>
      <c r="P36" s="658">
        <v>211.86</v>
      </c>
    </row>
    <row r="37" spans="1:16" s="642" customFormat="1" ht="15">
      <c r="A37" s="645">
        <v>15</v>
      </c>
      <c r="B37" s="645" t="s">
        <v>53</v>
      </c>
      <c r="C37" s="645">
        <v>2422010</v>
      </c>
      <c r="D37" s="653" t="s">
        <v>1207</v>
      </c>
      <c r="E37" s="646" t="s">
        <v>1191</v>
      </c>
      <c r="F37" s="645">
        <v>166</v>
      </c>
      <c r="G37" s="654" t="s">
        <v>41</v>
      </c>
      <c r="H37" s="655">
        <v>53.2</v>
      </c>
      <c r="I37" s="656">
        <v>80424</v>
      </c>
      <c r="J37" s="645" t="s">
        <v>1192</v>
      </c>
      <c r="K37" s="659">
        <f t="shared" si="0"/>
        <v>2718.5200000000004</v>
      </c>
      <c r="L37" s="646" t="s">
        <v>1193</v>
      </c>
      <c r="M37" s="646" t="s">
        <v>466</v>
      </c>
      <c r="N37" s="643" t="s">
        <v>56</v>
      </c>
      <c r="O37" s="645" t="s">
        <v>57</v>
      </c>
      <c r="P37" s="658">
        <v>51.1</v>
      </c>
    </row>
    <row r="38" spans="1:16" s="642" customFormat="1" ht="15">
      <c r="A38" s="645">
        <v>16</v>
      </c>
      <c r="B38" s="645" t="s">
        <v>53</v>
      </c>
      <c r="C38" s="645">
        <v>2422010</v>
      </c>
      <c r="D38" s="653" t="s">
        <v>1208</v>
      </c>
      <c r="E38" s="646" t="s">
        <v>1191</v>
      </c>
      <c r="F38" s="645">
        <v>166</v>
      </c>
      <c r="G38" s="654" t="s">
        <v>41</v>
      </c>
      <c r="H38" s="655">
        <v>176.4</v>
      </c>
      <c r="I38" s="656">
        <v>80425</v>
      </c>
      <c r="J38" s="645" t="s">
        <v>1192</v>
      </c>
      <c r="K38" s="659">
        <f t="shared" si="0"/>
        <v>9014.0400000000009</v>
      </c>
      <c r="L38" s="646" t="s">
        <v>1193</v>
      </c>
      <c r="M38" s="646" t="s">
        <v>466</v>
      </c>
      <c r="N38" s="643" t="s">
        <v>56</v>
      </c>
      <c r="O38" s="645" t="s">
        <v>57</v>
      </c>
      <c r="P38" s="658">
        <v>51.1</v>
      </c>
    </row>
    <row r="39" spans="1:16" s="642" customFormat="1" ht="15">
      <c r="A39" s="645">
        <v>17</v>
      </c>
      <c r="B39" s="645" t="s">
        <v>53</v>
      </c>
      <c r="C39" s="645">
        <v>3116030</v>
      </c>
      <c r="D39" s="653" t="s">
        <v>1209</v>
      </c>
      <c r="E39" s="646" t="s">
        <v>1191</v>
      </c>
      <c r="F39" s="645">
        <v>166</v>
      </c>
      <c r="G39" s="654" t="s">
        <v>41</v>
      </c>
      <c r="H39" s="655">
        <v>708.8</v>
      </c>
      <c r="I39" s="656">
        <v>80426</v>
      </c>
      <c r="J39" s="645" t="s">
        <v>1192</v>
      </c>
      <c r="K39" s="659">
        <f t="shared" si="0"/>
        <v>31236.815999999999</v>
      </c>
      <c r="L39" s="646" t="s">
        <v>1193</v>
      </c>
      <c r="M39" s="646" t="s">
        <v>466</v>
      </c>
      <c r="N39" s="643" t="s">
        <v>56</v>
      </c>
      <c r="O39" s="645" t="s">
        <v>57</v>
      </c>
      <c r="P39" s="658">
        <v>44.07</v>
      </c>
    </row>
    <row r="40" spans="1:16" s="642" customFormat="1" ht="15">
      <c r="A40" s="645">
        <v>18</v>
      </c>
      <c r="B40" s="645" t="s">
        <v>53</v>
      </c>
      <c r="C40" s="645">
        <v>3116030</v>
      </c>
      <c r="D40" s="653" t="s">
        <v>1210</v>
      </c>
      <c r="E40" s="646" t="s">
        <v>1191</v>
      </c>
      <c r="F40" s="645">
        <v>166</v>
      </c>
      <c r="G40" s="654" t="s">
        <v>41</v>
      </c>
      <c r="H40" s="655">
        <v>3.6</v>
      </c>
      <c r="I40" s="656">
        <v>80410</v>
      </c>
      <c r="J40" s="645" t="s">
        <v>1192</v>
      </c>
      <c r="K40" s="659">
        <f t="shared" si="0"/>
        <v>518.65200000000004</v>
      </c>
      <c r="L40" s="646" t="s">
        <v>1193</v>
      </c>
      <c r="M40" s="646" t="s">
        <v>466</v>
      </c>
      <c r="N40" s="643" t="s">
        <v>56</v>
      </c>
      <c r="O40" s="645" t="s">
        <v>57</v>
      </c>
      <c r="P40" s="658">
        <v>144.07</v>
      </c>
    </row>
    <row r="41" spans="1:16">
      <c r="A41" s="645"/>
      <c r="B41" s="645" t="s">
        <v>53</v>
      </c>
      <c r="C41" s="645">
        <v>2510000</v>
      </c>
      <c r="D41" s="661" t="s">
        <v>1211</v>
      </c>
      <c r="E41" s="646" t="s">
        <v>1191</v>
      </c>
      <c r="F41" s="645">
        <v>166</v>
      </c>
      <c r="G41" s="654" t="s">
        <v>1212</v>
      </c>
      <c r="H41" s="662"/>
      <c r="I41" s="656">
        <v>80410</v>
      </c>
      <c r="J41" s="645" t="s">
        <v>1192</v>
      </c>
      <c r="K41" s="663">
        <f>SUM(K42:K43)</f>
        <v>12196.6</v>
      </c>
      <c r="L41" s="646" t="s">
        <v>1193</v>
      </c>
      <c r="M41" s="646" t="s">
        <v>466</v>
      </c>
      <c r="N41" s="645" t="s">
        <v>141</v>
      </c>
      <c r="O41" s="645" t="s">
        <v>57</v>
      </c>
      <c r="P41" s="664">
        <f>SUM(V42:V43)</f>
        <v>0</v>
      </c>
    </row>
    <row r="42" spans="1:16" s="642" customFormat="1" ht="15">
      <c r="A42" s="645">
        <v>19</v>
      </c>
      <c r="B42" s="645" t="s">
        <v>53</v>
      </c>
      <c r="C42" s="645">
        <v>2519010</v>
      </c>
      <c r="D42" s="665" t="s">
        <v>1213</v>
      </c>
      <c r="E42" s="646" t="s">
        <v>1191</v>
      </c>
      <c r="F42" s="645">
        <v>166</v>
      </c>
      <c r="G42" s="654" t="s">
        <v>1212</v>
      </c>
      <c r="H42" s="655">
        <v>38.4</v>
      </c>
      <c r="I42" s="656">
        <v>80410</v>
      </c>
      <c r="J42" s="645" t="s">
        <v>1192</v>
      </c>
      <c r="K42" s="659">
        <f>P42*H42</f>
        <v>12105.6</v>
      </c>
      <c r="L42" s="646" t="s">
        <v>1193</v>
      </c>
      <c r="M42" s="646" t="s">
        <v>466</v>
      </c>
      <c r="N42" s="645" t="s">
        <v>141</v>
      </c>
      <c r="O42" s="645" t="s">
        <v>57</v>
      </c>
      <c r="P42" s="658">
        <v>315.25</v>
      </c>
    </row>
    <row r="43" spans="1:16" s="642" customFormat="1" ht="15">
      <c r="A43" s="645">
        <v>20</v>
      </c>
      <c r="B43" s="645" t="s">
        <v>53</v>
      </c>
      <c r="C43" s="645">
        <v>2519010</v>
      </c>
      <c r="D43" s="653" t="s">
        <v>1214</v>
      </c>
      <c r="E43" s="646" t="s">
        <v>1191</v>
      </c>
      <c r="F43" s="645">
        <v>166</v>
      </c>
      <c r="G43" s="654" t="s">
        <v>1212</v>
      </c>
      <c r="H43" s="655">
        <v>1</v>
      </c>
      <c r="I43" s="656">
        <v>80410</v>
      </c>
      <c r="J43" s="645" t="s">
        <v>1192</v>
      </c>
      <c r="K43" s="659">
        <f>P43*H43</f>
        <v>91</v>
      </c>
      <c r="L43" s="646" t="s">
        <v>1193</v>
      </c>
      <c r="M43" s="646" t="s">
        <v>466</v>
      </c>
      <c r="N43" s="645" t="s">
        <v>141</v>
      </c>
      <c r="O43" s="645" t="s">
        <v>57</v>
      </c>
      <c r="P43" s="658">
        <v>91</v>
      </c>
    </row>
    <row r="44" spans="1:16" s="642" customFormat="1">
      <c r="A44" s="645"/>
      <c r="B44" s="645" t="s">
        <v>53</v>
      </c>
      <c r="C44" s="645">
        <v>3190330</v>
      </c>
      <c r="D44" s="666" t="s">
        <v>1215</v>
      </c>
      <c r="E44" s="646" t="s">
        <v>1191</v>
      </c>
      <c r="F44" s="645">
        <v>166</v>
      </c>
      <c r="G44" s="654" t="s">
        <v>1212</v>
      </c>
      <c r="H44" s="655"/>
      <c r="I44" s="656">
        <v>80410</v>
      </c>
      <c r="J44" s="645" t="s">
        <v>1192</v>
      </c>
      <c r="K44" s="657">
        <f>SUM(K45:K47)</f>
        <v>964.5</v>
      </c>
      <c r="L44" s="646" t="s">
        <v>1193</v>
      </c>
      <c r="M44" s="646" t="s">
        <v>466</v>
      </c>
      <c r="N44" s="643" t="s">
        <v>56</v>
      </c>
      <c r="O44" s="645" t="s">
        <v>57</v>
      </c>
      <c r="P44" s="658">
        <f>SUM(V45:V47)</f>
        <v>0</v>
      </c>
    </row>
    <row r="45" spans="1:16" s="642" customFormat="1" ht="15">
      <c r="A45" s="645">
        <v>21</v>
      </c>
      <c r="B45" s="645" t="s">
        <v>53</v>
      </c>
      <c r="C45" s="645"/>
      <c r="D45" s="653" t="s">
        <v>1216</v>
      </c>
      <c r="E45" s="646" t="s">
        <v>1191</v>
      </c>
      <c r="F45" s="660" t="s">
        <v>54</v>
      </c>
      <c r="G45" s="654" t="s">
        <v>1212</v>
      </c>
      <c r="H45" s="655">
        <v>8.5</v>
      </c>
      <c r="I45" s="656">
        <v>80410</v>
      </c>
      <c r="J45" s="645" t="s">
        <v>1192</v>
      </c>
      <c r="K45" s="659">
        <f>P45*H45</f>
        <v>382.5</v>
      </c>
      <c r="L45" s="646" t="s">
        <v>1193</v>
      </c>
      <c r="M45" s="646" t="s">
        <v>466</v>
      </c>
      <c r="N45" s="643" t="s">
        <v>56</v>
      </c>
      <c r="O45" s="645" t="s">
        <v>57</v>
      </c>
      <c r="P45" s="658">
        <v>45</v>
      </c>
    </row>
    <row r="46" spans="1:16" s="642" customFormat="1" ht="15">
      <c r="A46" s="645">
        <v>22</v>
      </c>
      <c r="B46" s="645" t="s">
        <v>53</v>
      </c>
      <c r="C46" s="645"/>
      <c r="D46" s="653" t="s">
        <v>1217</v>
      </c>
      <c r="E46" s="646" t="s">
        <v>1191</v>
      </c>
      <c r="F46" s="645">
        <v>796</v>
      </c>
      <c r="G46" s="654" t="s">
        <v>1212</v>
      </c>
      <c r="H46" s="655">
        <v>29</v>
      </c>
      <c r="I46" s="656">
        <v>80410</v>
      </c>
      <c r="J46" s="645" t="s">
        <v>1192</v>
      </c>
      <c r="K46" s="659">
        <f>P46*H46</f>
        <v>522</v>
      </c>
      <c r="L46" s="646" t="s">
        <v>1193</v>
      </c>
      <c r="M46" s="646" t="s">
        <v>466</v>
      </c>
      <c r="N46" s="649" t="s">
        <v>471</v>
      </c>
      <c r="O46" s="645" t="s">
        <v>57</v>
      </c>
      <c r="P46" s="658">
        <v>18</v>
      </c>
    </row>
    <row r="47" spans="1:16" s="642" customFormat="1" ht="15">
      <c r="A47" s="645">
        <v>23</v>
      </c>
      <c r="B47" s="645" t="s">
        <v>53</v>
      </c>
      <c r="C47" s="645"/>
      <c r="D47" s="653" t="s">
        <v>1218</v>
      </c>
      <c r="E47" s="646" t="s">
        <v>1191</v>
      </c>
      <c r="F47" s="645">
        <v>166</v>
      </c>
      <c r="G47" s="654" t="s">
        <v>1212</v>
      </c>
      <c r="H47" s="655">
        <v>0.5</v>
      </c>
      <c r="I47" s="656">
        <v>80410</v>
      </c>
      <c r="J47" s="645" t="s">
        <v>1192</v>
      </c>
      <c r="K47" s="659">
        <f>P47*H47</f>
        <v>60</v>
      </c>
      <c r="L47" s="646" t="s">
        <v>1193</v>
      </c>
      <c r="M47" s="646" t="s">
        <v>466</v>
      </c>
      <c r="N47" s="649" t="s">
        <v>471</v>
      </c>
      <c r="O47" s="645" t="s">
        <v>57</v>
      </c>
      <c r="P47" s="658">
        <v>120</v>
      </c>
    </row>
    <row r="48" spans="1:16" s="642" customFormat="1">
      <c r="A48" s="645"/>
      <c r="B48" s="645" t="s">
        <v>53</v>
      </c>
      <c r="C48" s="645">
        <v>4590000</v>
      </c>
      <c r="D48" s="666" t="s">
        <v>1219</v>
      </c>
      <c r="E48" s="646" t="s">
        <v>1191</v>
      </c>
      <c r="F48" s="645">
        <v>166</v>
      </c>
      <c r="G48" s="654" t="s">
        <v>1212</v>
      </c>
      <c r="H48" s="655"/>
      <c r="I48" s="656">
        <v>80410</v>
      </c>
      <c r="J48" s="645" t="s">
        <v>1192</v>
      </c>
      <c r="K48" s="657">
        <f>SUM(K49:K56)</f>
        <v>5114.6000000000004</v>
      </c>
      <c r="L48" s="646" t="s">
        <v>1193</v>
      </c>
      <c r="M48" s="646" t="s">
        <v>466</v>
      </c>
      <c r="N48" s="649" t="s">
        <v>471</v>
      </c>
      <c r="O48" s="645" t="s">
        <v>59</v>
      </c>
      <c r="P48" s="658">
        <f>SUM(V49:V56)</f>
        <v>0</v>
      </c>
    </row>
    <row r="49" spans="1:16" s="642" customFormat="1" ht="15">
      <c r="A49" s="645">
        <v>24</v>
      </c>
      <c r="B49" s="645" t="s">
        <v>53</v>
      </c>
      <c r="C49" s="645">
        <v>4590000</v>
      </c>
      <c r="D49" s="653" t="s">
        <v>1220</v>
      </c>
      <c r="E49" s="646" t="s">
        <v>1191</v>
      </c>
      <c r="F49" s="645">
        <v>166</v>
      </c>
      <c r="G49" s="654" t="s">
        <v>1212</v>
      </c>
      <c r="H49" s="655">
        <v>20</v>
      </c>
      <c r="I49" s="656">
        <v>80410</v>
      </c>
      <c r="J49" s="645" t="s">
        <v>1192</v>
      </c>
      <c r="K49" s="659">
        <f t="shared" ref="K49:K56" si="1">P49*H49</f>
        <v>820</v>
      </c>
      <c r="L49" s="646" t="s">
        <v>1193</v>
      </c>
      <c r="M49" s="646" t="s">
        <v>466</v>
      </c>
      <c r="N49" s="649" t="s">
        <v>471</v>
      </c>
      <c r="O49" s="645" t="s">
        <v>59</v>
      </c>
      <c r="P49" s="658">
        <v>41</v>
      </c>
    </row>
    <row r="50" spans="1:16" s="642" customFormat="1" ht="15">
      <c r="A50" s="645">
        <v>25</v>
      </c>
      <c r="B50" s="645" t="s">
        <v>53</v>
      </c>
      <c r="C50" s="645">
        <v>4590000</v>
      </c>
      <c r="D50" s="653" t="s">
        <v>1221</v>
      </c>
      <c r="E50" s="646" t="s">
        <v>1191</v>
      </c>
      <c r="F50" s="645">
        <v>166</v>
      </c>
      <c r="G50" s="654" t="s">
        <v>1212</v>
      </c>
      <c r="H50" s="655">
        <v>21</v>
      </c>
      <c r="I50" s="656">
        <v>80410</v>
      </c>
      <c r="J50" s="645" t="s">
        <v>1192</v>
      </c>
      <c r="K50" s="659">
        <f t="shared" si="1"/>
        <v>441</v>
      </c>
      <c r="L50" s="646" t="s">
        <v>1193</v>
      </c>
      <c r="M50" s="646" t="s">
        <v>466</v>
      </c>
      <c r="N50" s="649" t="s">
        <v>471</v>
      </c>
      <c r="O50" s="645" t="s">
        <v>59</v>
      </c>
      <c r="P50" s="658">
        <v>21</v>
      </c>
    </row>
    <row r="51" spans="1:16" s="642" customFormat="1" ht="15">
      <c r="A51" s="645">
        <v>26</v>
      </c>
      <c r="B51" s="645" t="s">
        <v>53</v>
      </c>
      <c r="C51" s="645">
        <v>4590000</v>
      </c>
      <c r="D51" s="653" t="s">
        <v>1222</v>
      </c>
      <c r="E51" s="646" t="s">
        <v>1191</v>
      </c>
      <c r="F51" s="645">
        <v>166</v>
      </c>
      <c r="G51" s="654" t="s">
        <v>1212</v>
      </c>
      <c r="H51" s="655">
        <v>20</v>
      </c>
      <c r="I51" s="656">
        <v>80410</v>
      </c>
      <c r="J51" s="645" t="s">
        <v>1192</v>
      </c>
      <c r="K51" s="659">
        <f t="shared" si="1"/>
        <v>700</v>
      </c>
      <c r="L51" s="646" t="s">
        <v>1193</v>
      </c>
      <c r="M51" s="646" t="s">
        <v>466</v>
      </c>
      <c r="N51" s="649" t="s">
        <v>471</v>
      </c>
      <c r="O51" s="645" t="s">
        <v>59</v>
      </c>
      <c r="P51" s="658">
        <v>35</v>
      </c>
    </row>
    <row r="52" spans="1:16" s="642" customFormat="1" ht="15">
      <c r="A52" s="645">
        <v>27</v>
      </c>
      <c r="B52" s="645" t="s">
        <v>53</v>
      </c>
      <c r="C52" s="645">
        <v>4590000</v>
      </c>
      <c r="D52" s="653" t="s">
        <v>1223</v>
      </c>
      <c r="E52" s="646" t="s">
        <v>1191</v>
      </c>
      <c r="F52" s="645">
        <v>166</v>
      </c>
      <c r="G52" s="654" t="s">
        <v>1212</v>
      </c>
      <c r="H52" s="655">
        <v>22</v>
      </c>
      <c r="I52" s="656">
        <v>80410</v>
      </c>
      <c r="J52" s="645" t="s">
        <v>1192</v>
      </c>
      <c r="K52" s="659">
        <f t="shared" si="1"/>
        <v>1848</v>
      </c>
      <c r="L52" s="646" t="s">
        <v>1193</v>
      </c>
      <c r="M52" s="646" t="s">
        <v>466</v>
      </c>
      <c r="N52" s="649" t="s">
        <v>471</v>
      </c>
      <c r="O52" s="645" t="s">
        <v>59</v>
      </c>
      <c r="P52" s="658">
        <v>84</v>
      </c>
    </row>
    <row r="53" spans="1:16" s="642" customFormat="1" ht="15">
      <c r="A53" s="645">
        <v>28</v>
      </c>
      <c r="B53" s="645" t="s">
        <v>53</v>
      </c>
      <c r="C53" s="645">
        <v>4590000</v>
      </c>
      <c r="D53" s="653" t="s">
        <v>1224</v>
      </c>
      <c r="E53" s="646" t="s">
        <v>1191</v>
      </c>
      <c r="F53" s="645">
        <v>166</v>
      </c>
      <c r="G53" s="654" t="s">
        <v>1212</v>
      </c>
      <c r="H53" s="655">
        <v>6</v>
      </c>
      <c r="I53" s="656">
        <v>80410</v>
      </c>
      <c r="J53" s="645" t="s">
        <v>1192</v>
      </c>
      <c r="K53" s="659">
        <f t="shared" si="1"/>
        <v>456</v>
      </c>
      <c r="L53" s="646" t="s">
        <v>1193</v>
      </c>
      <c r="M53" s="646" t="s">
        <v>466</v>
      </c>
      <c r="N53" s="649" t="s">
        <v>471</v>
      </c>
      <c r="O53" s="645" t="s">
        <v>59</v>
      </c>
      <c r="P53" s="658">
        <v>76</v>
      </c>
    </row>
    <row r="54" spans="1:16" s="642" customFormat="1" ht="15">
      <c r="A54" s="645">
        <v>29</v>
      </c>
      <c r="B54" s="645" t="s">
        <v>53</v>
      </c>
      <c r="C54" s="645">
        <v>4590000</v>
      </c>
      <c r="D54" s="653" t="s">
        <v>1225</v>
      </c>
      <c r="E54" s="646" t="s">
        <v>1191</v>
      </c>
      <c r="F54" s="645">
        <v>166</v>
      </c>
      <c r="G54" s="654" t="s">
        <v>1212</v>
      </c>
      <c r="H54" s="655">
        <v>6</v>
      </c>
      <c r="I54" s="656">
        <v>80410</v>
      </c>
      <c r="J54" s="645" t="s">
        <v>1192</v>
      </c>
      <c r="K54" s="659">
        <f t="shared" si="1"/>
        <v>456</v>
      </c>
      <c r="L54" s="646" t="s">
        <v>1193</v>
      </c>
      <c r="M54" s="646" t="s">
        <v>466</v>
      </c>
      <c r="N54" s="649" t="s">
        <v>471</v>
      </c>
      <c r="O54" s="645" t="s">
        <v>59</v>
      </c>
      <c r="P54" s="658">
        <v>76</v>
      </c>
    </row>
    <row r="55" spans="1:16" s="642" customFormat="1" ht="15">
      <c r="A55" s="645">
        <v>30</v>
      </c>
      <c r="B55" s="645" t="s">
        <v>53</v>
      </c>
      <c r="C55" s="645">
        <v>2100000</v>
      </c>
      <c r="D55" s="653" t="s">
        <v>1226</v>
      </c>
      <c r="E55" s="646" t="s">
        <v>1191</v>
      </c>
      <c r="F55" s="645">
        <v>166</v>
      </c>
      <c r="G55" s="654" t="s">
        <v>1212</v>
      </c>
      <c r="H55" s="655">
        <v>1.2</v>
      </c>
      <c r="I55" s="656">
        <v>80410</v>
      </c>
      <c r="J55" s="645" t="s">
        <v>1192</v>
      </c>
      <c r="K55" s="659">
        <f t="shared" si="1"/>
        <v>147.6</v>
      </c>
      <c r="L55" s="646" t="s">
        <v>1193</v>
      </c>
      <c r="M55" s="646" t="s">
        <v>466</v>
      </c>
      <c r="N55" s="649" t="s">
        <v>471</v>
      </c>
      <c r="O55" s="645" t="s">
        <v>59</v>
      </c>
      <c r="P55" s="658">
        <v>123</v>
      </c>
    </row>
    <row r="56" spans="1:16" s="642" customFormat="1" ht="15">
      <c r="A56" s="645">
        <v>31</v>
      </c>
      <c r="B56" s="645" t="s">
        <v>53</v>
      </c>
      <c r="C56" s="645">
        <v>2100000</v>
      </c>
      <c r="D56" s="653" t="s">
        <v>1227</v>
      </c>
      <c r="E56" s="646" t="s">
        <v>1191</v>
      </c>
      <c r="F56" s="645">
        <v>166</v>
      </c>
      <c r="G56" s="654" t="s">
        <v>1212</v>
      </c>
      <c r="H56" s="655">
        <v>2</v>
      </c>
      <c r="I56" s="656">
        <v>80410</v>
      </c>
      <c r="J56" s="645" t="s">
        <v>1192</v>
      </c>
      <c r="K56" s="659">
        <f t="shared" si="1"/>
        <v>246</v>
      </c>
      <c r="L56" s="646" t="s">
        <v>1193</v>
      </c>
      <c r="M56" s="646" t="s">
        <v>466</v>
      </c>
      <c r="N56" s="649" t="s">
        <v>471</v>
      </c>
      <c r="O56" s="645" t="s">
        <v>59</v>
      </c>
      <c r="P56" s="658">
        <v>123</v>
      </c>
    </row>
    <row r="57" spans="1:16" s="642" customFormat="1">
      <c r="A57" s="645"/>
      <c r="B57" s="645" t="s">
        <v>53</v>
      </c>
      <c r="C57" s="645">
        <v>2320029</v>
      </c>
      <c r="D57" s="666" t="s">
        <v>1228</v>
      </c>
      <c r="E57" s="646" t="s">
        <v>1191</v>
      </c>
      <c r="F57" s="645">
        <v>166</v>
      </c>
      <c r="G57" s="654" t="s">
        <v>1212</v>
      </c>
      <c r="H57" s="655"/>
      <c r="I57" s="656">
        <v>80410</v>
      </c>
      <c r="J57" s="645" t="s">
        <v>1192</v>
      </c>
      <c r="K57" s="657">
        <f>SUM(K58:K61)</f>
        <v>13627.010999999999</v>
      </c>
      <c r="L57" s="646" t="s">
        <v>1193</v>
      </c>
      <c r="M57" s="646" t="s">
        <v>466</v>
      </c>
      <c r="N57" s="649" t="s">
        <v>471</v>
      </c>
      <c r="O57" s="645" t="s">
        <v>59</v>
      </c>
      <c r="P57" s="658">
        <f>SUM(V58:V61)</f>
        <v>0</v>
      </c>
    </row>
    <row r="58" spans="1:16" s="642" customFormat="1" ht="15">
      <c r="A58" s="645">
        <v>32</v>
      </c>
      <c r="B58" s="645" t="s">
        <v>53</v>
      </c>
      <c r="C58" s="645">
        <v>2320030</v>
      </c>
      <c r="D58" s="653" t="s">
        <v>1229</v>
      </c>
      <c r="E58" s="646" t="s">
        <v>1191</v>
      </c>
      <c r="F58" s="645">
        <v>166</v>
      </c>
      <c r="G58" s="654" t="s">
        <v>1212</v>
      </c>
      <c r="H58" s="655">
        <v>8.4</v>
      </c>
      <c r="I58" s="656">
        <v>80410</v>
      </c>
      <c r="J58" s="645" t="s">
        <v>1192</v>
      </c>
      <c r="K58" s="659">
        <f t="shared" ref="K58:K66" si="2">P58*H58</f>
        <v>1150.8</v>
      </c>
      <c r="L58" s="646" t="s">
        <v>1193</v>
      </c>
      <c r="M58" s="646" t="s">
        <v>466</v>
      </c>
      <c r="N58" s="649" t="s">
        <v>471</v>
      </c>
      <c r="O58" s="645" t="s">
        <v>59</v>
      </c>
      <c r="P58" s="658">
        <v>137</v>
      </c>
    </row>
    <row r="59" spans="1:16" s="642" customFormat="1" ht="15">
      <c r="A59" s="645">
        <v>33</v>
      </c>
      <c r="B59" s="645" t="s">
        <v>53</v>
      </c>
      <c r="C59" s="645">
        <v>2320030</v>
      </c>
      <c r="D59" s="653" t="s">
        <v>1230</v>
      </c>
      <c r="E59" s="646" t="s">
        <v>1191</v>
      </c>
      <c r="F59" s="645">
        <v>166</v>
      </c>
      <c r="G59" s="654" t="s">
        <v>1212</v>
      </c>
      <c r="H59" s="655">
        <v>6.3</v>
      </c>
      <c r="I59" s="656">
        <v>80410</v>
      </c>
      <c r="J59" s="645" t="s">
        <v>1192</v>
      </c>
      <c r="K59" s="659">
        <f t="shared" si="2"/>
        <v>11536.875</v>
      </c>
      <c r="L59" s="646" t="s">
        <v>1193</v>
      </c>
      <c r="M59" s="646" t="s">
        <v>466</v>
      </c>
      <c r="N59" s="649" t="s">
        <v>471</v>
      </c>
      <c r="O59" s="645" t="s">
        <v>59</v>
      </c>
      <c r="P59" s="658">
        <v>1831.25</v>
      </c>
    </row>
    <row r="60" spans="1:16" s="642" customFormat="1" ht="15">
      <c r="A60" s="645">
        <v>34</v>
      </c>
      <c r="B60" s="645" t="s">
        <v>53</v>
      </c>
      <c r="C60" s="645">
        <v>2320030</v>
      </c>
      <c r="D60" s="653" t="s">
        <v>1231</v>
      </c>
      <c r="E60" s="646" t="s">
        <v>1191</v>
      </c>
      <c r="F60" s="645">
        <v>166</v>
      </c>
      <c r="G60" s="654" t="s">
        <v>1212</v>
      </c>
      <c r="H60" s="655">
        <v>1.2130000000000001</v>
      </c>
      <c r="I60" s="656">
        <v>80410</v>
      </c>
      <c r="J60" s="645" t="s">
        <v>1192</v>
      </c>
      <c r="K60" s="659">
        <f t="shared" si="2"/>
        <v>87.336000000000013</v>
      </c>
      <c r="L60" s="646" t="s">
        <v>1193</v>
      </c>
      <c r="M60" s="646" t="s">
        <v>466</v>
      </c>
      <c r="N60" s="649" t="s">
        <v>471</v>
      </c>
      <c r="O60" s="645" t="s">
        <v>59</v>
      </c>
      <c r="P60" s="658">
        <v>72</v>
      </c>
    </row>
    <row r="61" spans="1:16" s="642" customFormat="1" ht="15">
      <c r="A61" s="645">
        <v>35</v>
      </c>
      <c r="B61" s="645" t="s">
        <v>53</v>
      </c>
      <c r="C61" s="645">
        <v>2320030</v>
      </c>
      <c r="D61" s="653" t="s">
        <v>1232</v>
      </c>
      <c r="E61" s="646" t="s">
        <v>1191</v>
      </c>
      <c r="F61" s="645">
        <v>166</v>
      </c>
      <c r="G61" s="654" t="s">
        <v>1212</v>
      </c>
      <c r="H61" s="655">
        <v>0.3</v>
      </c>
      <c r="I61" s="656">
        <v>80410</v>
      </c>
      <c r="J61" s="645" t="s">
        <v>1192</v>
      </c>
      <c r="K61" s="659">
        <f t="shared" si="2"/>
        <v>852</v>
      </c>
      <c r="L61" s="646" t="s">
        <v>1193</v>
      </c>
      <c r="M61" s="646" t="s">
        <v>466</v>
      </c>
      <c r="N61" s="649" t="s">
        <v>471</v>
      </c>
      <c r="O61" s="645" t="s">
        <v>59</v>
      </c>
      <c r="P61" s="658">
        <v>2840</v>
      </c>
    </row>
    <row r="62" spans="1:16" s="642" customFormat="1" ht="15">
      <c r="A62" s="645">
        <v>36</v>
      </c>
      <c r="B62" s="645" t="s">
        <v>53</v>
      </c>
      <c r="C62" s="645">
        <v>2320030</v>
      </c>
      <c r="D62" s="653" t="s">
        <v>1233</v>
      </c>
      <c r="E62" s="646" t="s">
        <v>1191</v>
      </c>
      <c r="F62" s="645">
        <v>166</v>
      </c>
      <c r="G62" s="654" t="s">
        <v>41</v>
      </c>
      <c r="H62" s="655">
        <v>1.5</v>
      </c>
      <c r="I62" s="656">
        <v>80410</v>
      </c>
      <c r="J62" s="645" t="s">
        <v>1192</v>
      </c>
      <c r="K62" s="659">
        <f t="shared" si="2"/>
        <v>784.5</v>
      </c>
      <c r="L62" s="646" t="s">
        <v>1193</v>
      </c>
      <c r="M62" s="646" t="s">
        <v>466</v>
      </c>
      <c r="N62" s="649" t="s">
        <v>471</v>
      </c>
      <c r="O62" s="645" t="s">
        <v>59</v>
      </c>
      <c r="P62" s="658">
        <v>523</v>
      </c>
    </row>
    <row r="63" spans="1:16" s="642" customFormat="1" ht="15">
      <c r="A63" s="645">
        <v>37</v>
      </c>
      <c r="B63" s="645" t="s">
        <v>53</v>
      </c>
      <c r="C63" s="645">
        <v>1725020</v>
      </c>
      <c r="D63" s="653" t="s">
        <v>1234</v>
      </c>
      <c r="E63" s="646" t="s">
        <v>1191</v>
      </c>
      <c r="F63" s="645">
        <v>166</v>
      </c>
      <c r="G63" s="654" t="s">
        <v>41</v>
      </c>
      <c r="H63" s="655">
        <v>159.4</v>
      </c>
      <c r="I63" s="656">
        <v>80410</v>
      </c>
      <c r="J63" s="645" t="s">
        <v>1192</v>
      </c>
      <c r="K63" s="659">
        <f t="shared" si="2"/>
        <v>6023.7259999999997</v>
      </c>
      <c r="L63" s="646" t="s">
        <v>1193</v>
      </c>
      <c r="M63" s="646" t="s">
        <v>466</v>
      </c>
      <c r="N63" s="645" t="s">
        <v>141</v>
      </c>
      <c r="O63" s="645" t="s">
        <v>57</v>
      </c>
      <c r="P63" s="658">
        <v>37.79</v>
      </c>
    </row>
    <row r="64" spans="1:16" s="642" customFormat="1" ht="15">
      <c r="A64" s="645">
        <v>38</v>
      </c>
      <c r="B64" s="645" t="s">
        <v>53</v>
      </c>
      <c r="C64" s="645">
        <v>2320831</v>
      </c>
      <c r="D64" s="653" t="s">
        <v>1235</v>
      </c>
      <c r="E64" s="646" t="s">
        <v>1191</v>
      </c>
      <c r="F64" s="645">
        <v>112</v>
      </c>
      <c r="G64" s="654" t="s">
        <v>183</v>
      </c>
      <c r="H64" s="655">
        <v>184.24</v>
      </c>
      <c r="I64" s="656">
        <v>80410</v>
      </c>
      <c r="J64" s="645" t="s">
        <v>1192</v>
      </c>
      <c r="K64" s="659">
        <f t="shared" si="2"/>
        <v>10614.0664</v>
      </c>
      <c r="L64" s="646" t="s">
        <v>1193</v>
      </c>
      <c r="M64" s="646" t="s">
        <v>466</v>
      </c>
      <c r="N64" s="645" t="s">
        <v>141</v>
      </c>
      <c r="O64" s="645" t="s">
        <v>57</v>
      </c>
      <c r="P64" s="658">
        <v>57.61</v>
      </c>
    </row>
    <row r="65" spans="1:16" s="642" customFormat="1" ht="15">
      <c r="A65" s="645">
        <v>39</v>
      </c>
      <c r="B65" s="645" t="s">
        <v>53</v>
      </c>
      <c r="C65" s="645">
        <v>2911180</v>
      </c>
      <c r="D65" s="653" t="s">
        <v>1236</v>
      </c>
      <c r="E65" s="646" t="s">
        <v>1191</v>
      </c>
      <c r="F65" s="645">
        <v>796</v>
      </c>
      <c r="G65" s="654" t="s">
        <v>37</v>
      </c>
      <c r="H65" s="655">
        <f>4*9</f>
        <v>36</v>
      </c>
      <c r="I65" s="656">
        <v>80410</v>
      </c>
      <c r="J65" s="645" t="s">
        <v>1192</v>
      </c>
      <c r="K65" s="659">
        <f t="shared" si="2"/>
        <v>132120</v>
      </c>
      <c r="L65" s="646" t="s">
        <v>1193</v>
      </c>
      <c r="M65" s="646" t="s">
        <v>466</v>
      </c>
      <c r="N65" s="649" t="s">
        <v>471</v>
      </c>
      <c r="O65" s="645" t="s">
        <v>59</v>
      </c>
      <c r="P65" s="658">
        <f>2460+1210</f>
        <v>3670</v>
      </c>
    </row>
    <row r="66" spans="1:16" s="642" customFormat="1" ht="15">
      <c r="A66" s="645">
        <v>40</v>
      </c>
      <c r="B66" s="645" t="s">
        <v>53</v>
      </c>
      <c r="C66" s="645">
        <v>2911180</v>
      </c>
      <c r="D66" s="653" t="s">
        <v>1237</v>
      </c>
      <c r="E66" s="646" t="s">
        <v>1191</v>
      </c>
      <c r="F66" s="645">
        <v>796</v>
      </c>
      <c r="G66" s="654" t="s">
        <v>37</v>
      </c>
      <c r="H66" s="655">
        <f>2*9</f>
        <v>18</v>
      </c>
      <c r="I66" s="656">
        <v>80410</v>
      </c>
      <c r="J66" s="645" t="s">
        <v>1192</v>
      </c>
      <c r="K66" s="659">
        <f t="shared" si="2"/>
        <v>21780</v>
      </c>
      <c r="L66" s="646" t="s">
        <v>1193</v>
      </c>
      <c r="M66" s="646" t="s">
        <v>466</v>
      </c>
      <c r="N66" s="649" t="s">
        <v>471</v>
      </c>
      <c r="O66" s="645" t="s">
        <v>59</v>
      </c>
      <c r="P66" s="658">
        <v>1210</v>
      </c>
    </row>
    <row r="67" spans="1:16" s="642" customFormat="1">
      <c r="A67" s="645"/>
      <c r="B67" s="645" t="s">
        <v>53</v>
      </c>
      <c r="C67" s="645">
        <v>2695000</v>
      </c>
      <c r="D67" s="666" t="s">
        <v>1238</v>
      </c>
      <c r="E67" s="646" t="s">
        <v>1191</v>
      </c>
      <c r="F67" s="645">
        <v>796</v>
      </c>
      <c r="G67" s="654" t="s">
        <v>1212</v>
      </c>
      <c r="H67" s="655"/>
      <c r="I67" s="656">
        <v>80410</v>
      </c>
      <c r="J67" s="645" t="s">
        <v>1192</v>
      </c>
      <c r="K67" s="657">
        <f>SUM(K68:K69)</f>
        <v>21133.7</v>
      </c>
      <c r="L67" s="646" t="s">
        <v>1193</v>
      </c>
      <c r="M67" s="646" t="s">
        <v>466</v>
      </c>
      <c r="N67" s="645" t="s">
        <v>141</v>
      </c>
      <c r="O67" s="645" t="s">
        <v>57</v>
      </c>
      <c r="P67" s="658">
        <f>SUM(V68:V69)</f>
        <v>0</v>
      </c>
    </row>
    <row r="68" spans="1:16" s="642" customFormat="1" ht="15">
      <c r="A68" s="645">
        <v>41</v>
      </c>
      <c r="B68" s="645" t="s">
        <v>53</v>
      </c>
      <c r="C68" s="645">
        <v>2695000</v>
      </c>
      <c r="D68" s="653" t="s">
        <v>1239</v>
      </c>
      <c r="E68" s="646" t="s">
        <v>1191</v>
      </c>
      <c r="F68" s="645">
        <v>796</v>
      </c>
      <c r="G68" s="654" t="s">
        <v>37</v>
      </c>
      <c r="H68" s="655">
        <v>19</v>
      </c>
      <c r="I68" s="656">
        <v>80410</v>
      </c>
      <c r="J68" s="645" t="s">
        <v>1192</v>
      </c>
      <c r="K68" s="659">
        <f>P68*H68</f>
        <v>8453.48</v>
      </c>
      <c r="L68" s="646" t="s">
        <v>1193</v>
      </c>
      <c r="M68" s="646" t="s">
        <v>466</v>
      </c>
      <c r="N68" s="645" t="s">
        <v>141</v>
      </c>
      <c r="O68" s="645" t="s">
        <v>57</v>
      </c>
      <c r="P68" s="658">
        <v>444.92</v>
      </c>
    </row>
    <row r="69" spans="1:16" s="642" customFormat="1" ht="15">
      <c r="A69" s="645">
        <v>42</v>
      </c>
      <c r="B69" s="645" t="s">
        <v>53</v>
      </c>
      <c r="C69" s="645">
        <v>2695000</v>
      </c>
      <c r="D69" s="653" t="s">
        <v>1240</v>
      </c>
      <c r="E69" s="646" t="s">
        <v>1191</v>
      </c>
      <c r="F69" s="645">
        <v>796</v>
      </c>
      <c r="G69" s="654" t="s">
        <v>37</v>
      </c>
      <c r="H69" s="655">
        <v>57</v>
      </c>
      <c r="I69" s="656">
        <v>80410</v>
      </c>
      <c r="J69" s="645" t="s">
        <v>1192</v>
      </c>
      <c r="K69" s="659">
        <f>P69*H69</f>
        <v>12680.220000000001</v>
      </c>
      <c r="L69" s="646" t="s">
        <v>1193</v>
      </c>
      <c r="M69" s="646" t="s">
        <v>466</v>
      </c>
      <c r="N69" s="645" t="s">
        <v>141</v>
      </c>
      <c r="O69" s="645" t="s">
        <v>57</v>
      </c>
      <c r="P69" s="658">
        <v>222.46</v>
      </c>
    </row>
    <row r="70" spans="1:16" s="642" customFormat="1">
      <c r="A70" s="645"/>
      <c r="B70" s="645"/>
      <c r="C70" s="645"/>
      <c r="D70" s="1159" t="s">
        <v>1241</v>
      </c>
      <c r="E70" s="1160"/>
      <c r="F70" s="1160"/>
      <c r="G70" s="1160"/>
      <c r="H70" s="1160"/>
      <c r="I70" s="1161"/>
      <c r="J70" s="645"/>
      <c r="K70" s="651">
        <f>SUM(K71:K73)</f>
        <v>28860.400000000001</v>
      </c>
      <c r="L70" s="646"/>
      <c r="M70" s="646"/>
      <c r="N70" s="645"/>
      <c r="O70" s="645"/>
      <c r="P70" s="667"/>
    </row>
    <row r="71" spans="1:16" ht="15">
      <c r="A71" s="668">
        <v>43</v>
      </c>
      <c r="B71" s="645" t="s">
        <v>53</v>
      </c>
      <c r="C71" s="645">
        <v>4590000</v>
      </c>
      <c r="D71" s="669" t="s">
        <v>1242</v>
      </c>
      <c r="E71" s="646" t="s">
        <v>1191</v>
      </c>
      <c r="F71" s="645">
        <v>796</v>
      </c>
      <c r="G71" s="654" t="s">
        <v>37</v>
      </c>
      <c r="H71" s="655">
        <v>1</v>
      </c>
      <c r="I71" s="656">
        <v>80410</v>
      </c>
      <c r="J71" s="645" t="s">
        <v>1192</v>
      </c>
      <c r="K71" s="659">
        <f>P71*H71</f>
        <v>29</v>
      </c>
      <c r="L71" s="670" t="s">
        <v>227</v>
      </c>
      <c r="M71" s="670" t="s">
        <v>227</v>
      </c>
      <c r="N71" s="654" t="s">
        <v>1243</v>
      </c>
      <c r="O71" s="645" t="s">
        <v>57</v>
      </c>
      <c r="P71" s="664">
        <v>29</v>
      </c>
    </row>
    <row r="72" spans="1:16" ht="15">
      <c r="A72" s="668">
        <v>44</v>
      </c>
      <c r="B72" s="645" t="s">
        <v>53</v>
      </c>
      <c r="C72" s="645">
        <v>3131010</v>
      </c>
      <c r="D72" s="671" t="s">
        <v>1244</v>
      </c>
      <c r="E72" s="646" t="s">
        <v>1191</v>
      </c>
      <c r="F72" s="660" t="s">
        <v>54</v>
      </c>
      <c r="G72" s="654" t="s">
        <v>42</v>
      </c>
      <c r="H72" s="655">
        <v>630.20000000000005</v>
      </c>
      <c r="I72" s="656">
        <v>80410</v>
      </c>
      <c r="J72" s="645" t="s">
        <v>1192</v>
      </c>
      <c r="K72" s="659">
        <f>P72*H72</f>
        <v>15755.000000000002</v>
      </c>
      <c r="L72" s="670" t="s">
        <v>161</v>
      </c>
      <c r="M72" s="670" t="s">
        <v>227</v>
      </c>
      <c r="N72" s="654" t="s">
        <v>141</v>
      </c>
      <c r="O72" s="645" t="s">
        <v>57</v>
      </c>
      <c r="P72" s="664">
        <v>25</v>
      </c>
    </row>
    <row r="73" spans="1:16" ht="15">
      <c r="A73" s="668">
        <v>45</v>
      </c>
      <c r="B73" s="645" t="s">
        <v>53</v>
      </c>
      <c r="C73" s="645">
        <v>2422010</v>
      </c>
      <c r="D73" s="669" t="s">
        <v>1245</v>
      </c>
      <c r="E73" s="646" t="s">
        <v>1191</v>
      </c>
      <c r="F73" s="645">
        <v>112</v>
      </c>
      <c r="G73" s="654" t="s">
        <v>183</v>
      </c>
      <c r="H73" s="655">
        <f>7.5+69.1+93.6+86.2</f>
        <v>256.39999999999998</v>
      </c>
      <c r="I73" s="656">
        <v>80410</v>
      </c>
      <c r="J73" s="645" t="s">
        <v>1192</v>
      </c>
      <c r="K73" s="659">
        <f>P73*H73</f>
        <v>13076.4</v>
      </c>
      <c r="L73" s="670" t="s">
        <v>162</v>
      </c>
      <c r="M73" s="670" t="s">
        <v>227</v>
      </c>
      <c r="N73" s="654" t="s">
        <v>141</v>
      </c>
      <c r="O73" s="645" t="s">
        <v>57</v>
      </c>
      <c r="P73" s="664">
        <v>51</v>
      </c>
    </row>
    <row r="74" spans="1:16">
      <c r="A74" s="645"/>
      <c r="B74" s="645"/>
      <c r="C74" s="668"/>
      <c r="D74" s="1159" t="s">
        <v>1246</v>
      </c>
      <c r="E74" s="1160"/>
      <c r="F74" s="1160"/>
      <c r="G74" s="1160"/>
      <c r="H74" s="1160"/>
      <c r="I74" s="1161"/>
      <c r="J74" s="672"/>
      <c r="K74" s="663">
        <f>SUM(K75:K85)</f>
        <v>23212.400000000001</v>
      </c>
      <c r="L74" s="673"/>
      <c r="M74" s="673"/>
      <c r="N74" s="654"/>
      <c r="O74" s="654"/>
      <c r="P74" s="664"/>
    </row>
    <row r="75" spans="1:16" ht="15">
      <c r="A75" s="668">
        <v>46</v>
      </c>
      <c r="B75" s="645" t="s">
        <v>53</v>
      </c>
      <c r="C75" s="645">
        <v>3131010</v>
      </c>
      <c r="D75" s="669" t="s">
        <v>1247</v>
      </c>
      <c r="E75" s="646" t="s">
        <v>1191</v>
      </c>
      <c r="F75" s="660" t="s">
        <v>54</v>
      </c>
      <c r="G75" s="654" t="s">
        <v>42</v>
      </c>
      <c r="H75" s="655">
        <f>42+90</f>
        <v>132</v>
      </c>
      <c r="I75" s="656">
        <v>80410</v>
      </c>
      <c r="J75" s="645" t="s">
        <v>1192</v>
      </c>
      <c r="K75" s="659">
        <f t="shared" ref="K75:K85" si="3">P75*H75</f>
        <v>6996</v>
      </c>
      <c r="L75" s="670" t="s">
        <v>161</v>
      </c>
      <c r="M75" s="670" t="s">
        <v>227</v>
      </c>
      <c r="N75" s="654" t="s">
        <v>141</v>
      </c>
      <c r="O75" s="645" t="s">
        <v>57</v>
      </c>
      <c r="P75" s="664">
        <v>53</v>
      </c>
    </row>
    <row r="76" spans="1:16" ht="15">
      <c r="A76" s="668">
        <v>47</v>
      </c>
      <c r="B76" s="645" t="s">
        <v>53</v>
      </c>
      <c r="C76" s="645">
        <v>3131010</v>
      </c>
      <c r="D76" s="671" t="s">
        <v>1248</v>
      </c>
      <c r="E76" s="646" t="s">
        <v>1191</v>
      </c>
      <c r="F76" s="660" t="s">
        <v>54</v>
      </c>
      <c r="G76" s="654" t="s">
        <v>42</v>
      </c>
      <c r="H76" s="655">
        <v>52</v>
      </c>
      <c r="I76" s="656">
        <v>80410</v>
      </c>
      <c r="J76" s="645" t="s">
        <v>1192</v>
      </c>
      <c r="K76" s="659">
        <f t="shared" si="3"/>
        <v>156</v>
      </c>
      <c r="L76" s="670" t="s">
        <v>161</v>
      </c>
      <c r="M76" s="670" t="s">
        <v>227</v>
      </c>
      <c r="N76" s="654" t="s">
        <v>141</v>
      </c>
      <c r="O76" s="645" t="s">
        <v>57</v>
      </c>
      <c r="P76" s="664">
        <v>3</v>
      </c>
    </row>
    <row r="77" spans="1:16" ht="15">
      <c r="A77" s="668">
        <v>48</v>
      </c>
      <c r="B77" s="645" t="s">
        <v>53</v>
      </c>
      <c r="C77" s="645">
        <v>3190000</v>
      </c>
      <c r="D77" s="675" t="s">
        <v>1249</v>
      </c>
      <c r="E77" s="646" t="s">
        <v>1191</v>
      </c>
      <c r="F77" s="645">
        <v>796</v>
      </c>
      <c r="G77" s="654" t="s">
        <v>37</v>
      </c>
      <c r="H77" s="655">
        <f>83+13+12+12</f>
        <v>120</v>
      </c>
      <c r="I77" s="656">
        <v>80410</v>
      </c>
      <c r="J77" s="645" t="s">
        <v>1192</v>
      </c>
      <c r="K77" s="659">
        <f t="shared" si="3"/>
        <v>5520</v>
      </c>
      <c r="L77" s="670" t="s">
        <v>162</v>
      </c>
      <c r="M77" s="670" t="s">
        <v>227</v>
      </c>
      <c r="N77" s="654" t="s">
        <v>141</v>
      </c>
      <c r="O77" s="645" t="s">
        <v>57</v>
      </c>
      <c r="P77" s="664">
        <v>46</v>
      </c>
    </row>
    <row r="78" spans="1:16" ht="15">
      <c r="A78" s="668">
        <v>49</v>
      </c>
      <c r="B78" s="645" t="s">
        <v>53</v>
      </c>
      <c r="C78" s="645">
        <v>3190000</v>
      </c>
      <c r="D78" s="669" t="s">
        <v>1250</v>
      </c>
      <c r="E78" s="646" t="s">
        <v>1191</v>
      </c>
      <c r="F78" s="645">
        <v>796</v>
      </c>
      <c r="G78" s="654" t="s">
        <v>37</v>
      </c>
      <c r="H78" s="655">
        <f>38+18+24</f>
        <v>80</v>
      </c>
      <c r="I78" s="656">
        <v>80410</v>
      </c>
      <c r="J78" s="645" t="s">
        <v>1192</v>
      </c>
      <c r="K78" s="659">
        <f t="shared" si="3"/>
        <v>320</v>
      </c>
      <c r="L78" s="670" t="s">
        <v>162</v>
      </c>
      <c r="M78" s="670" t="s">
        <v>227</v>
      </c>
      <c r="N78" s="654" t="s">
        <v>141</v>
      </c>
      <c r="O78" s="645" t="s">
        <v>57</v>
      </c>
      <c r="P78" s="664">
        <v>4</v>
      </c>
    </row>
    <row r="79" spans="1:16" ht="15">
      <c r="A79" s="668">
        <v>50</v>
      </c>
      <c r="B79" s="645" t="s">
        <v>53</v>
      </c>
      <c r="C79" s="645">
        <v>3190000</v>
      </c>
      <c r="D79" s="669" t="s">
        <v>1251</v>
      </c>
      <c r="E79" s="646" t="s">
        <v>1191</v>
      </c>
      <c r="F79" s="645">
        <v>796</v>
      </c>
      <c r="G79" s="654" t="s">
        <v>37</v>
      </c>
      <c r="H79" s="655">
        <f>36+18+18</f>
        <v>72</v>
      </c>
      <c r="I79" s="656">
        <v>80410</v>
      </c>
      <c r="J79" s="645" t="s">
        <v>1192</v>
      </c>
      <c r="K79" s="659">
        <f t="shared" si="3"/>
        <v>1368</v>
      </c>
      <c r="L79" s="670" t="s">
        <v>162</v>
      </c>
      <c r="M79" s="670" t="s">
        <v>227</v>
      </c>
      <c r="N79" s="654" t="s">
        <v>141</v>
      </c>
      <c r="O79" s="645" t="s">
        <v>57</v>
      </c>
      <c r="P79" s="664">
        <v>19</v>
      </c>
    </row>
    <row r="80" spans="1:16" ht="15">
      <c r="A80" s="668">
        <v>51</v>
      </c>
      <c r="B80" s="645" t="s">
        <v>53</v>
      </c>
      <c r="C80" s="645">
        <v>2100000</v>
      </c>
      <c r="D80" s="671" t="s">
        <v>1252</v>
      </c>
      <c r="E80" s="646" t="s">
        <v>1191</v>
      </c>
      <c r="F80" s="660" t="s">
        <v>1253</v>
      </c>
      <c r="G80" s="676" t="s">
        <v>1254</v>
      </c>
      <c r="H80" s="655">
        <f>1.2+0.6</f>
        <v>1.7999999999999998</v>
      </c>
      <c r="I80" s="656">
        <v>80410</v>
      </c>
      <c r="J80" s="645" t="s">
        <v>1192</v>
      </c>
      <c r="K80" s="659">
        <f t="shared" si="3"/>
        <v>221.39999999999998</v>
      </c>
      <c r="L80" s="673" t="s">
        <v>1193</v>
      </c>
      <c r="M80" s="673" t="s">
        <v>466</v>
      </c>
      <c r="N80" s="649" t="s">
        <v>471</v>
      </c>
      <c r="O80" s="645" t="s">
        <v>59</v>
      </c>
      <c r="P80" s="664">
        <v>123</v>
      </c>
    </row>
    <row r="81" spans="1:16" ht="15">
      <c r="A81" s="668">
        <v>52</v>
      </c>
      <c r="B81" s="645" t="s">
        <v>53</v>
      </c>
      <c r="C81" s="645">
        <v>3190000</v>
      </c>
      <c r="D81" s="671" t="s">
        <v>1255</v>
      </c>
      <c r="E81" s="646" t="s">
        <v>1191</v>
      </c>
      <c r="F81" s="645">
        <v>796</v>
      </c>
      <c r="G81" s="676" t="s">
        <v>37</v>
      </c>
      <c r="H81" s="655">
        <f>36+18</f>
        <v>54</v>
      </c>
      <c r="I81" s="656">
        <v>80410</v>
      </c>
      <c r="J81" s="645" t="s">
        <v>1192</v>
      </c>
      <c r="K81" s="659">
        <f t="shared" si="3"/>
        <v>1134</v>
      </c>
      <c r="L81" s="670" t="s">
        <v>162</v>
      </c>
      <c r="M81" s="670" t="s">
        <v>227</v>
      </c>
      <c r="N81" s="654" t="s">
        <v>141</v>
      </c>
      <c r="O81" s="645" t="s">
        <v>57</v>
      </c>
      <c r="P81" s="664">
        <v>21</v>
      </c>
    </row>
    <row r="82" spans="1:16" ht="15">
      <c r="A82" s="668">
        <v>53</v>
      </c>
      <c r="B82" s="645" t="s">
        <v>53</v>
      </c>
      <c r="C82" s="645">
        <v>3190000</v>
      </c>
      <c r="D82" s="671" t="s">
        <v>1256</v>
      </c>
      <c r="E82" s="646" t="s">
        <v>1191</v>
      </c>
      <c r="F82" s="645">
        <v>796</v>
      </c>
      <c r="G82" s="676" t="s">
        <v>37</v>
      </c>
      <c r="H82" s="655">
        <f>2+2+2</f>
        <v>6</v>
      </c>
      <c r="I82" s="656">
        <v>80410</v>
      </c>
      <c r="J82" s="645" t="s">
        <v>1192</v>
      </c>
      <c r="K82" s="659">
        <f t="shared" si="3"/>
        <v>1338</v>
      </c>
      <c r="L82" s="670" t="s">
        <v>162</v>
      </c>
      <c r="M82" s="670" t="s">
        <v>227</v>
      </c>
      <c r="N82" s="654" t="s">
        <v>141</v>
      </c>
      <c r="O82" s="645" t="s">
        <v>57</v>
      </c>
      <c r="P82" s="664">
        <v>223</v>
      </c>
    </row>
    <row r="83" spans="1:16" ht="15">
      <c r="A83" s="668">
        <v>54</v>
      </c>
      <c r="B83" s="645" t="s">
        <v>53</v>
      </c>
      <c r="C83" s="645">
        <v>3190000</v>
      </c>
      <c r="D83" s="671" t="s">
        <v>1257</v>
      </c>
      <c r="E83" s="646" t="s">
        <v>1191</v>
      </c>
      <c r="F83" s="645">
        <v>796</v>
      </c>
      <c r="G83" s="676" t="s">
        <v>37</v>
      </c>
      <c r="H83" s="655">
        <f>15+9+6</f>
        <v>30</v>
      </c>
      <c r="I83" s="656">
        <v>80410</v>
      </c>
      <c r="J83" s="645" t="s">
        <v>1192</v>
      </c>
      <c r="K83" s="659">
        <f t="shared" si="3"/>
        <v>1050</v>
      </c>
      <c r="L83" s="670" t="s">
        <v>162</v>
      </c>
      <c r="M83" s="670" t="s">
        <v>227</v>
      </c>
      <c r="N83" s="654" t="s">
        <v>141</v>
      </c>
      <c r="O83" s="645" t="s">
        <v>57</v>
      </c>
      <c r="P83" s="664">
        <v>35</v>
      </c>
    </row>
    <row r="84" spans="1:16" ht="15">
      <c r="A84" s="668">
        <v>55</v>
      </c>
      <c r="B84" s="645" t="s">
        <v>53</v>
      </c>
      <c r="C84" s="645">
        <v>3190000</v>
      </c>
      <c r="D84" s="671" t="s">
        <v>1258</v>
      </c>
      <c r="E84" s="646" t="s">
        <v>1191</v>
      </c>
      <c r="F84" s="645">
        <v>796</v>
      </c>
      <c r="G84" s="676" t="s">
        <v>37</v>
      </c>
      <c r="H84" s="655">
        <f>15+9+6</f>
        <v>30</v>
      </c>
      <c r="I84" s="656">
        <v>80410</v>
      </c>
      <c r="J84" s="645" t="s">
        <v>1192</v>
      </c>
      <c r="K84" s="659">
        <f t="shared" si="3"/>
        <v>900</v>
      </c>
      <c r="L84" s="670" t="s">
        <v>162</v>
      </c>
      <c r="M84" s="670" t="s">
        <v>227</v>
      </c>
      <c r="N84" s="654" t="s">
        <v>141</v>
      </c>
      <c r="O84" s="645" t="s">
        <v>57</v>
      </c>
      <c r="P84" s="664">
        <v>30</v>
      </c>
    </row>
    <row r="85" spans="1:16" ht="15">
      <c r="A85" s="668">
        <v>56</v>
      </c>
      <c r="B85" s="645" t="s">
        <v>53</v>
      </c>
      <c r="C85" s="645">
        <v>3150000</v>
      </c>
      <c r="D85" s="675" t="s">
        <v>1259</v>
      </c>
      <c r="E85" s="646" t="s">
        <v>1191</v>
      </c>
      <c r="F85" s="645">
        <v>796</v>
      </c>
      <c r="G85" s="676" t="s">
        <v>37</v>
      </c>
      <c r="H85" s="655">
        <v>183</v>
      </c>
      <c r="I85" s="656">
        <v>80410</v>
      </c>
      <c r="J85" s="645" t="s">
        <v>1192</v>
      </c>
      <c r="K85" s="659">
        <f t="shared" si="3"/>
        <v>4209</v>
      </c>
      <c r="L85" s="670" t="s">
        <v>162</v>
      </c>
      <c r="M85" s="670" t="s">
        <v>227</v>
      </c>
      <c r="N85" s="654" t="s">
        <v>141</v>
      </c>
      <c r="O85" s="645" t="s">
        <v>57</v>
      </c>
      <c r="P85" s="664">
        <v>23</v>
      </c>
    </row>
    <row r="86" spans="1:16">
      <c r="A86" s="672"/>
      <c r="B86" s="645"/>
      <c r="C86" s="668"/>
      <c r="D86" s="1162" t="s">
        <v>1260</v>
      </c>
      <c r="E86" s="1163"/>
      <c r="F86" s="1163"/>
      <c r="G86" s="1163"/>
      <c r="H86" s="1164"/>
      <c r="I86" s="738"/>
      <c r="J86" s="672"/>
      <c r="K86" s="663">
        <f>K87+K88</f>
        <v>1346900.547</v>
      </c>
      <c r="L86" s="677"/>
      <c r="M86" s="677"/>
      <c r="N86" s="672"/>
      <c r="O86" s="672"/>
      <c r="P86" s="664"/>
    </row>
    <row r="87" spans="1:16" ht="15">
      <c r="A87" s="672">
        <v>57</v>
      </c>
      <c r="B87" s="645" t="s">
        <v>53</v>
      </c>
      <c r="C87" s="645">
        <v>3130000</v>
      </c>
      <c r="D87" s="669" t="s">
        <v>1261</v>
      </c>
      <c r="E87" s="646"/>
      <c r="F87" s="645">
        <v>166</v>
      </c>
      <c r="G87" s="654" t="s">
        <v>41</v>
      </c>
      <c r="H87" s="655">
        <v>3234</v>
      </c>
      <c r="I87" s="656">
        <v>80410</v>
      </c>
      <c r="J87" s="645" t="s">
        <v>1192</v>
      </c>
      <c r="K87" s="659">
        <f>P87*H87</f>
        <v>979902</v>
      </c>
      <c r="L87" s="673" t="s">
        <v>161</v>
      </c>
      <c r="M87" s="673" t="s">
        <v>162</v>
      </c>
      <c r="N87" s="654" t="s">
        <v>141</v>
      </c>
      <c r="O87" s="645" t="s">
        <v>57</v>
      </c>
      <c r="P87" s="664">
        <v>303</v>
      </c>
    </row>
    <row r="88" spans="1:16">
      <c r="A88" s="672"/>
      <c r="B88" s="645"/>
      <c r="C88" s="645"/>
      <c r="D88" s="678" t="s">
        <v>1262</v>
      </c>
      <c r="E88" s="646"/>
      <c r="F88" s="645"/>
      <c r="G88" s="654"/>
      <c r="H88" s="655"/>
      <c r="I88" s="656"/>
      <c r="J88" s="645"/>
      <c r="K88" s="663">
        <f>SUM(K89:K109)</f>
        <v>366998.54700000002</v>
      </c>
      <c r="L88" s="679"/>
      <c r="M88" s="679"/>
      <c r="N88" s="654"/>
      <c r="O88" s="645"/>
      <c r="P88" s="664">
        <f>SUM(V89:V103)</f>
        <v>0</v>
      </c>
    </row>
    <row r="89" spans="1:16" ht="15">
      <c r="A89" s="680">
        <v>58</v>
      </c>
      <c r="B89" s="645" t="s">
        <v>53</v>
      </c>
      <c r="C89" s="668"/>
      <c r="D89" s="669" t="s">
        <v>1263</v>
      </c>
      <c r="E89" s="646"/>
      <c r="F89" s="645">
        <v>166</v>
      </c>
      <c r="G89" s="654" t="s">
        <v>41</v>
      </c>
      <c r="H89" s="655">
        <v>29.26</v>
      </c>
      <c r="I89" s="656">
        <v>80410</v>
      </c>
      <c r="J89" s="645" t="s">
        <v>1192</v>
      </c>
      <c r="K89" s="659">
        <f t="shared" ref="K89:K109" si="4">P89*H89</f>
        <v>14044.800000000001</v>
      </c>
      <c r="L89" s="679" t="s">
        <v>1264</v>
      </c>
      <c r="M89" s="679" t="s">
        <v>1193</v>
      </c>
      <c r="N89" s="654" t="s">
        <v>141</v>
      </c>
      <c r="O89" s="645" t="s">
        <v>57</v>
      </c>
      <c r="P89" s="664">
        <v>480</v>
      </c>
    </row>
    <row r="90" spans="1:16" ht="15">
      <c r="A90" s="680">
        <v>59</v>
      </c>
      <c r="B90" s="645" t="s">
        <v>53</v>
      </c>
      <c r="C90" s="668"/>
      <c r="D90" s="669" t="s">
        <v>1265</v>
      </c>
      <c r="E90" s="646"/>
      <c r="F90" s="645">
        <v>166</v>
      </c>
      <c r="G90" s="654" t="s">
        <v>41</v>
      </c>
      <c r="H90" s="655">
        <v>29.26</v>
      </c>
      <c r="I90" s="656">
        <v>80410</v>
      </c>
      <c r="J90" s="645" t="s">
        <v>1192</v>
      </c>
      <c r="K90" s="659">
        <f t="shared" si="4"/>
        <v>14015.54</v>
      </c>
      <c r="L90" s="679" t="s">
        <v>1264</v>
      </c>
      <c r="M90" s="679" t="s">
        <v>1193</v>
      </c>
      <c r="N90" s="654" t="s">
        <v>141</v>
      </c>
      <c r="O90" s="645" t="s">
        <v>57</v>
      </c>
      <c r="P90" s="664">
        <v>479</v>
      </c>
    </row>
    <row r="91" spans="1:16" ht="15">
      <c r="A91" s="680">
        <v>60</v>
      </c>
      <c r="B91" s="645" t="s">
        <v>53</v>
      </c>
      <c r="C91" s="668"/>
      <c r="D91" s="669" t="s">
        <v>1266</v>
      </c>
      <c r="E91" s="646"/>
      <c r="F91" s="645">
        <v>166</v>
      </c>
      <c r="G91" s="654" t="s">
        <v>41</v>
      </c>
      <c r="H91" s="655">
        <v>14.63</v>
      </c>
      <c r="I91" s="656">
        <v>80410</v>
      </c>
      <c r="J91" s="645" t="s">
        <v>1192</v>
      </c>
      <c r="K91" s="659">
        <f t="shared" si="4"/>
        <v>3116.19</v>
      </c>
      <c r="L91" s="679" t="s">
        <v>1264</v>
      </c>
      <c r="M91" s="679" t="s">
        <v>1193</v>
      </c>
      <c r="N91" s="654" t="s">
        <v>141</v>
      </c>
      <c r="O91" s="645" t="s">
        <v>57</v>
      </c>
      <c r="P91" s="664">
        <v>213</v>
      </c>
    </row>
    <row r="92" spans="1:16" ht="15">
      <c r="A92" s="680">
        <v>61</v>
      </c>
      <c r="B92" s="645" t="s">
        <v>53</v>
      </c>
      <c r="C92" s="668"/>
      <c r="D92" s="669" t="s">
        <v>1267</v>
      </c>
      <c r="E92" s="646"/>
      <c r="F92" s="645">
        <v>166</v>
      </c>
      <c r="G92" s="654" t="s">
        <v>41</v>
      </c>
      <c r="H92" s="655">
        <v>14.63</v>
      </c>
      <c r="I92" s="656">
        <v>80410</v>
      </c>
      <c r="J92" s="645" t="s">
        <v>1192</v>
      </c>
      <c r="K92" s="659">
        <f t="shared" si="4"/>
        <v>4681.6000000000004</v>
      </c>
      <c r="L92" s="679" t="s">
        <v>1264</v>
      </c>
      <c r="M92" s="679" t="s">
        <v>1193</v>
      </c>
      <c r="N92" s="654" t="s">
        <v>141</v>
      </c>
      <c r="O92" s="645" t="s">
        <v>57</v>
      </c>
      <c r="P92" s="664">
        <v>320</v>
      </c>
    </row>
    <row r="93" spans="1:16" ht="15">
      <c r="A93" s="680">
        <v>62</v>
      </c>
      <c r="B93" s="645" t="s">
        <v>53</v>
      </c>
      <c r="C93" s="668"/>
      <c r="D93" s="669" t="s">
        <v>1268</v>
      </c>
      <c r="E93" s="646"/>
      <c r="F93" s="645">
        <v>166</v>
      </c>
      <c r="G93" s="654" t="s">
        <v>41</v>
      </c>
      <c r="H93" s="655">
        <v>12.435500000000001</v>
      </c>
      <c r="I93" s="656">
        <v>80410</v>
      </c>
      <c r="J93" s="645" t="s">
        <v>1192</v>
      </c>
      <c r="K93" s="659">
        <f t="shared" si="4"/>
        <v>1591.7440000000001</v>
      </c>
      <c r="L93" s="679" t="s">
        <v>1264</v>
      </c>
      <c r="M93" s="679" t="s">
        <v>1193</v>
      </c>
      <c r="N93" s="654" t="s">
        <v>141</v>
      </c>
      <c r="O93" s="645" t="s">
        <v>57</v>
      </c>
      <c r="P93" s="664">
        <v>128</v>
      </c>
    </row>
    <row r="94" spans="1:16" ht="15">
      <c r="A94" s="680">
        <v>63</v>
      </c>
      <c r="B94" s="645" t="s">
        <v>53</v>
      </c>
      <c r="C94" s="668"/>
      <c r="D94" s="669" t="s">
        <v>1269</v>
      </c>
      <c r="E94" s="646"/>
      <c r="F94" s="660" t="s">
        <v>54</v>
      </c>
      <c r="G94" s="654" t="s">
        <v>42</v>
      </c>
      <c r="H94" s="655">
        <v>1755.6</v>
      </c>
      <c r="I94" s="656">
        <v>80410</v>
      </c>
      <c r="J94" s="645" t="s">
        <v>1192</v>
      </c>
      <c r="K94" s="659">
        <f t="shared" si="4"/>
        <v>7022.4</v>
      </c>
      <c r="L94" s="679" t="s">
        <v>1264</v>
      </c>
      <c r="M94" s="679" t="s">
        <v>1193</v>
      </c>
      <c r="N94" s="654" t="s">
        <v>141</v>
      </c>
      <c r="O94" s="645" t="s">
        <v>57</v>
      </c>
      <c r="P94" s="664">
        <v>4</v>
      </c>
    </row>
    <row r="95" spans="1:16" ht="15">
      <c r="A95" s="680">
        <v>64</v>
      </c>
      <c r="B95" s="645" t="s">
        <v>53</v>
      </c>
      <c r="C95" s="668"/>
      <c r="D95" s="669" t="s">
        <v>1270</v>
      </c>
      <c r="E95" s="646"/>
      <c r="F95" s="645">
        <v>166</v>
      </c>
      <c r="G95" s="654" t="s">
        <v>41</v>
      </c>
      <c r="H95" s="655">
        <v>2.1945000000000001</v>
      </c>
      <c r="I95" s="656">
        <v>80410</v>
      </c>
      <c r="J95" s="645" t="s">
        <v>1192</v>
      </c>
      <c r="K95" s="659">
        <f t="shared" si="4"/>
        <v>1637.097</v>
      </c>
      <c r="L95" s="679" t="s">
        <v>1264</v>
      </c>
      <c r="M95" s="679" t="s">
        <v>1193</v>
      </c>
      <c r="N95" s="654" t="s">
        <v>141</v>
      </c>
      <c r="O95" s="645" t="s">
        <v>57</v>
      </c>
      <c r="P95" s="664">
        <v>746</v>
      </c>
    </row>
    <row r="96" spans="1:16" ht="15">
      <c r="A96" s="680">
        <v>65</v>
      </c>
      <c r="B96" s="645" t="s">
        <v>53</v>
      </c>
      <c r="C96" s="668"/>
      <c r="D96" s="669" t="s">
        <v>1271</v>
      </c>
      <c r="E96" s="646"/>
      <c r="F96" s="645">
        <v>166</v>
      </c>
      <c r="G96" s="654" t="s">
        <v>41</v>
      </c>
      <c r="H96" s="655">
        <v>2.9260000000000002</v>
      </c>
      <c r="I96" s="656">
        <v>80410</v>
      </c>
      <c r="J96" s="645" t="s">
        <v>1192</v>
      </c>
      <c r="K96" s="659">
        <f t="shared" si="4"/>
        <v>2402.2460000000001</v>
      </c>
      <c r="L96" s="679" t="s">
        <v>1264</v>
      </c>
      <c r="M96" s="679" t="s">
        <v>1193</v>
      </c>
      <c r="N96" s="654" t="s">
        <v>141</v>
      </c>
      <c r="O96" s="645" t="s">
        <v>57</v>
      </c>
      <c r="P96" s="664">
        <v>821</v>
      </c>
    </row>
    <row r="97" spans="1:16" ht="15">
      <c r="A97" s="680">
        <v>66</v>
      </c>
      <c r="B97" s="645" t="s">
        <v>53</v>
      </c>
      <c r="C97" s="668"/>
      <c r="D97" s="669" t="s">
        <v>1271</v>
      </c>
      <c r="E97" s="646"/>
      <c r="F97" s="660" t="s">
        <v>1272</v>
      </c>
      <c r="G97" s="654" t="s">
        <v>168</v>
      </c>
      <c r="H97" s="655">
        <v>21.945</v>
      </c>
      <c r="I97" s="656">
        <v>80410</v>
      </c>
      <c r="J97" s="645" t="s">
        <v>1192</v>
      </c>
      <c r="K97" s="659">
        <f t="shared" si="4"/>
        <v>1514.2049999999999</v>
      </c>
      <c r="L97" s="679" t="s">
        <v>1264</v>
      </c>
      <c r="M97" s="679" t="s">
        <v>1193</v>
      </c>
      <c r="N97" s="654" t="s">
        <v>141</v>
      </c>
      <c r="O97" s="645" t="s">
        <v>57</v>
      </c>
      <c r="P97" s="664">
        <v>69</v>
      </c>
    </row>
    <row r="98" spans="1:16" ht="15">
      <c r="A98" s="680">
        <v>67</v>
      </c>
      <c r="B98" s="645" t="s">
        <v>53</v>
      </c>
      <c r="C98" s="668"/>
      <c r="D98" s="669" t="s">
        <v>1273</v>
      </c>
      <c r="E98" s="646"/>
      <c r="F98" s="645">
        <v>166</v>
      </c>
      <c r="G98" s="654" t="s">
        <v>41</v>
      </c>
      <c r="H98" s="655">
        <v>256.02499999999998</v>
      </c>
      <c r="I98" s="656">
        <v>80410</v>
      </c>
      <c r="J98" s="645" t="s">
        <v>1192</v>
      </c>
      <c r="K98" s="659">
        <f t="shared" si="4"/>
        <v>20482</v>
      </c>
      <c r="L98" s="679" t="s">
        <v>1264</v>
      </c>
      <c r="M98" s="679" t="s">
        <v>1193</v>
      </c>
      <c r="N98" s="654" t="s">
        <v>141</v>
      </c>
      <c r="O98" s="645" t="s">
        <v>57</v>
      </c>
      <c r="P98" s="664">
        <v>80</v>
      </c>
    </row>
    <row r="99" spans="1:16" ht="15">
      <c r="A99" s="680">
        <v>68</v>
      </c>
      <c r="B99" s="645" t="s">
        <v>53</v>
      </c>
      <c r="C99" s="668"/>
      <c r="D99" s="669" t="s">
        <v>1274</v>
      </c>
      <c r="E99" s="646"/>
      <c r="F99" s="645">
        <v>166</v>
      </c>
      <c r="G99" s="654" t="s">
        <v>41</v>
      </c>
      <c r="H99" s="655">
        <v>18.287500000000001</v>
      </c>
      <c r="I99" s="656">
        <v>80410</v>
      </c>
      <c r="J99" s="645" t="s">
        <v>1192</v>
      </c>
      <c r="K99" s="659">
        <f t="shared" si="4"/>
        <v>14812.875000000002</v>
      </c>
      <c r="L99" s="679" t="s">
        <v>1264</v>
      </c>
      <c r="M99" s="679" t="s">
        <v>1193</v>
      </c>
      <c r="N99" s="654" t="s">
        <v>141</v>
      </c>
      <c r="O99" s="645" t="s">
        <v>57</v>
      </c>
      <c r="P99" s="664">
        <v>810</v>
      </c>
    </row>
    <row r="100" spans="1:16" ht="15">
      <c r="A100" s="680">
        <v>69</v>
      </c>
      <c r="B100" s="645" t="s">
        <v>53</v>
      </c>
      <c r="C100" s="668"/>
      <c r="D100" s="669" t="s">
        <v>1275</v>
      </c>
      <c r="E100" s="646"/>
      <c r="F100" s="660" t="s">
        <v>54</v>
      </c>
      <c r="G100" s="654" t="s">
        <v>42</v>
      </c>
      <c r="H100" s="655">
        <v>4315.8500000000004</v>
      </c>
      <c r="I100" s="656">
        <v>80410</v>
      </c>
      <c r="J100" s="645" t="s">
        <v>1192</v>
      </c>
      <c r="K100" s="659">
        <f t="shared" si="4"/>
        <v>13810.720000000001</v>
      </c>
      <c r="L100" s="679" t="s">
        <v>1264</v>
      </c>
      <c r="M100" s="679" t="s">
        <v>1193</v>
      </c>
      <c r="N100" s="654" t="s">
        <v>141</v>
      </c>
      <c r="O100" s="645" t="s">
        <v>57</v>
      </c>
      <c r="P100" s="664">
        <v>3.2</v>
      </c>
    </row>
    <row r="101" spans="1:16" ht="15">
      <c r="A101" s="680">
        <v>70</v>
      </c>
      <c r="B101" s="645" t="s">
        <v>53</v>
      </c>
      <c r="C101" s="668"/>
      <c r="D101" s="669" t="s">
        <v>1276</v>
      </c>
      <c r="E101" s="646"/>
      <c r="F101" s="645">
        <v>166</v>
      </c>
      <c r="G101" s="654" t="s">
        <v>41</v>
      </c>
      <c r="H101" s="655">
        <f>7.315+8.7+8.7+8.11</f>
        <v>32.825000000000003</v>
      </c>
      <c r="I101" s="656">
        <v>80410</v>
      </c>
      <c r="J101" s="645" t="s">
        <v>1192</v>
      </c>
      <c r="K101" s="659">
        <f t="shared" si="4"/>
        <v>2593.1750000000002</v>
      </c>
      <c r="L101" s="679" t="s">
        <v>1264</v>
      </c>
      <c r="M101" s="679" t="s">
        <v>1193</v>
      </c>
      <c r="N101" s="654" t="s">
        <v>141</v>
      </c>
      <c r="O101" s="645" t="s">
        <v>57</v>
      </c>
      <c r="P101" s="664">
        <v>79</v>
      </c>
    </row>
    <row r="102" spans="1:16" ht="15">
      <c r="A102" s="680">
        <v>71</v>
      </c>
      <c r="B102" s="645" t="s">
        <v>53</v>
      </c>
      <c r="C102" s="668"/>
      <c r="D102" s="669" t="s">
        <v>1277</v>
      </c>
      <c r="E102" s="646"/>
      <c r="F102" s="645">
        <v>796</v>
      </c>
      <c r="G102" s="654" t="s">
        <v>37</v>
      </c>
      <c r="H102" s="655">
        <v>2633.4</v>
      </c>
      <c r="I102" s="656">
        <v>80410</v>
      </c>
      <c r="J102" s="645" t="s">
        <v>1192</v>
      </c>
      <c r="K102" s="659">
        <f t="shared" si="4"/>
        <v>16327.080000000002</v>
      </c>
      <c r="L102" s="679" t="s">
        <v>1264</v>
      </c>
      <c r="M102" s="679" t="s">
        <v>1193</v>
      </c>
      <c r="N102" s="654" t="s">
        <v>141</v>
      </c>
      <c r="O102" s="645" t="s">
        <v>57</v>
      </c>
      <c r="P102" s="664">
        <v>6.2</v>
      </c>
    </row>
    <row r="103" spans="1:16" ht="15">
      <c r="A103" s="680">
        <v>72</v>
      </c>
      <c r="B103" s="645" t="s">
        <v>53</v>
      </c>
      <c r="C103" s="668"/>
      <c r="D103" s="669" t="s">
        <v>1278</v>
      </c>
      <c r="E103" s="646"/>
      <c r="F103" s="660" t="s">
        <v>54</v>
      </c>
      <c r="G103" s="654" t="s">
        <v>42</v>
      </c>
      <c r="H103" s="655">
        <v>656.875</v>
      </c>
      <c r="I103" s="656">
        <v>80410</v>
      </c>
      <c r="J103" s="645" t="s">
        <v>1192</v>
      </c>
      <c r="K103" s="659">
        <f t="shared" si="4"/>
        <v>11166.875</v>
      </c>
      <c r="L103" s="679" t="s">
        <v>1264</v>
      </c>
      <c r="M103" s="679" t="s">
        <v>1193</v>
      </c>
      <c r="N103" s="654" t="s">
        <v>141</v>
      </c>
      <c r="O103" s="645" t="s">
        <v>57</v>
      </c>
      <c r="P103" s="664">
        <v>17</v>
      </c>
    </row>
    <row r="104" spans="1:16" ht="15">
      <c r="A104" s="680">
        <v>73</v>
      </c>
      <c r="B104" s="645" t="s">
        <v>53</v>
      </c>
      <c r="C104" s="645">
        <v>2320831</v>
      </c>
      <c r="D104" s="669" t="s">
        <v>1279</v>
      </c>
      <c r="E104" s="646"/>
      <c r="F104" s="674">
        <v>112</v>
      </c>
      <c r="G104" s="654" t="s">
        <v>183</v>
      </c>
      <c r="H104" s="655">
        <f>4+6+6+6</f>
        <v>22</v>
      </c>
      <c r="I104" s="656">
        <v>80410</v>
      </c>
      <c r="J104" s="645" t="s">
        <v>1192</v>
      </c>
      <c r="K104" s="659">
        <f t="shared" si="4"/>
        <v>528</v>
      </c>
      <c r="L104" s="679" t="s">
        <v>1264</v>
      </c>
      <c r="M104" s="679" t="s">
        <v>1193</v>
      </c>
      <c r="N104" s="654" t="s">
        <v>141</v>
      </c>
      <c r="O104" s="645" t="s">
        <v>57</v>
      </c>
      <c r="P104" s="664">
        <v>24</v>
      </c>
    </row>
    <row r="105" spans="1:16" ht="15">
      <c r="A105" s="680">
        <v>74</v>
      </c>
      <c r="B105" s="645" t="s">
        <v>53</v>
      </c>
      <c r="C105" s="645">
        <v>2320831</v>
      </c>
      <c r="D105" s="669" t="s">
        <v>1280</v>
      </c>
      <c r="E105" s="646"/>
      <c r="F105" s="645">
        <v>166</v>
      </c>
      <c r="G105" s="654" t="s">
        <v>41</v>
      </c>
      <c r="H105" s="655">
        <f>1+3+2+3</f>
        <v>9</v>
      </c>
      <c r="I105" s="656">
        <v>80410</v>
      </c>
      <c r="J105" s="645" t="s">
        <v>1192</v>
      </c>
      <c r="K105" s="659">
        <f t="shared" si="4"/>
        <v>891</v>
      </c>
      <c r="L105" s="673" t="s">
        <v>161</v>
      </c>
      <c r="M105" s="673" t="s">
        <v>162</v>
      </c>
      <c r="N105" s="654" t="s">
        <v>141</v>
      </c>
      <c r="O105" s="645" t="s">
        <v>57</v>
      </c>
      <c r="P105" s="664">
        <v>99</v>
      </c>
    </row>
    <row r="106" spans="1:16" ht="15">
      <c r="A106" s="680">
        <v>75</v>
      </c>
      <c r="B106" s="645" t="s">
        <v>53</v>
      </c>
      <c r="C106" s="645">
        <v>2911180</v>
      </c>
      <c r="D106" s="669" t="s">
        <v>1281</v>
      </c>
      <c r="E106" s="646"/>
      <c r="F106" s="645">
        <v>796</v>
      </c>
      <c r="G106" s="654" t="s">
        <v>37</v>
      </c>
      <c r="H106" s="655">
        <v>28</v>
      </c>
      <c r="I106" s="656">
        <v>80410</v>
      </c>
      <c r="J106" s="645" t="s">
        <v>1192</v>
      </c>
      <c r="K106" s="659">
        <f t="shared" si="4"/>
        <v>5096</v>
      </c>
      <c r="L106" s="673" t="s">
        <v>162</v>
      </c>
      <c r="M106" s="673" t="s">
        <v>227</v>
      </c>
      <c r="N106" s="654" t="s">
        <v>141</v>
      </c>
      <c r="O106" s="645" t="s">
        <v>57</v>
      </c>
      <c r="P106" s="664">
        <v>182</v>
      </c>
    </row>
    <row r="107" spans="1:16" ht="15">
      <c r="A107" s="680">
        <v>76</v>
      </c>
      <c r="B107" s="645" t="s">
        <v>53</v>
      </c>
      <c r="C107" s="645">
        <v>2716000</v>
      </c>
      <c r="D107" s="669" t="s">
        <v>1282</v>
      </c>
      <c r="E107" s="646"/>
      <c r="F107" s="645">
        <v>166</v>
      </c>
      <c r="G107" s="654" t="s">
        <v>41</v>
      </c>
      <c r="H107" s="655">
        <f>11+12</f>
        <v>23</v>
      </c>
      <c r="I107" s="656">
        <v>80410</v>
      </c>
      <c r="J107" s="645" t="s">
        <v>1192</v>
      </c>
      <c r="K107" s="659">
        <f t="shared" si="4"/>
        <v>8510</v>
      </c>
      <c r="L107" s="673" t="s">
        <v>161</v>
      </c>
      <c r="M107" s="673" t="s">
        <v>162</v>
      </c>
      <c r="N107" s="654" t="s">
        <v>141</v>
      </c>
      <c r="O107" s="645" t="s">
        <v>57</v>
      </c>
      <c r="P107" s="664">
        <v>370</v>
      </c>
    </row>
    <row r="108" spans="1:16" ht="15">
      <c r="A108" s="680">
        <v>77</v>
      </c>
      <c r="B108" s="645" t="s">
        <v>53</v>
      </c>
      <c r="C108" s="645">
        <v>3190000</v>
      </c>
      <c r="D108" s="669" t="s">
        <v>1283</v>
      </c>
      <c r="E108" s="646"/>
      <c r="F108" s="645">
        <v>796</v>
      </c>
      <c r="G108" s="654" t="s">
        <v>37</v>
      </c>
      <c r="H108" s="655">
        <f>21+24</f>
        <v>45</v>
      </c>
      <c r="I108" s="656">
        <v>80410</v>
      </c>
      <c r="J108" s="645" t="s">
        <v>1192</v>
      </c>
      <c r="K108" s="659">
        <f t="shared" si="4"/>
        <v>207000</v>
      </c>
      <c r="L108" s="673" t="s">
        <v>161</v>
      </c>
      <c r="M108" s="673" t="s">
        <v>162</v>
      </c>
      <c r="N108" s="643" t="s">
        <v>56</v>
      </c>
      <c r="O108" s="645" t="s">
        <v>57</v>
      </c>
      <c r="P108" s="664">
        <v>4600</v>
      </c>
    </row>
    <row r="109" spans="1:16" ht="15">
      <c r="A109" s="680">
        <v>78</v>
      </c>
      <c r="B109" s="645" t="s">
        <v>53</v>
      </c>
      <c r="C109" s="645">
        <v>3131010</v>
      </c>
      <c r="D109" s="671" t="s">
        <v>1244</v>
      </c>
      <c r="E109" s="646"/>
      <c r="F109" s="660" t="s">
        <v>54</v>
      </c>
      <c r="G109" s="654" t="s">
        <v>42</v>
      </c>
      <c r="H109" s="655">
        <v>630.20000000000005</v>
      </c>
      <c r="I109" s="656">
        <v>80410</v>
      </c>
      <c r="J109" s="645" t="s">
        <v>1192</v>
      </c>
      <c r="K109" s="659">
        <f t="shared" si="4"/>
        <v>15755.000000000002</v>
      </c>
      <c r="L109" s="673" t="s">
        <v>161</v>
      </c>
      <c r="M109" s="673" t="s">
        <v>162</v>
      </c>
      <c r="N109" s="654" t="s">
        <v>141</v>
      </c>
      <c r="O109" s="645" t="s">
        <v>57</v>
      </c>
      <c r="P109" s="664">
        <v>25</v>
      </c>
    </row>
    <row r="110" spans="1:16">
      <c r="A110" s="645"/>
      <c r="B110" s="645"/>
      <c r="C110" s="668"/>
      <c r="D110" s="832" t="s">
        <v>481</v>
      </c>
      <c r="E110" s="740"/>
      <c r="F110" s="738"/>
      <c r="G110" s="741"/>
      <c r="H110" s="834"/>
      <c r="I110" s="738"/>
      <c r="J110" s="672"/>
      <c r="K110" s="663">
        <f>SUM(K111:K114)</f>
        <v>24083</v>
      </c>
      <c r="L110" s="673"/>
      <c r="M110" s="673"/>
      <c r="N110" s="654"/>
      <c r="O110" s="654"/>
      <c r="P110" s="664"/>
    </row>
    <row r="111" spans="1:16" ht="15">
      <c r="A111" s="645">
        <v>79</v>
      </c>
      <c r="B111" s="645" t="s">
        <v>53</v>
      </c>
      <c r="C111" s="645">
        <v>4030000</v>
      </c>
      <c r="D111" s="671" t="s">
        <v>1284</v>
      </c>
      <c r="E111" s="646"/>
      <c r="F111" s="645">
        <v>796</v>
      </c>
      <c r="G111" s="654" t="s">
        <v>1212</v>
      </c>
      <c r="H111" s="682"/>
      <c r="I111" s="656">
        <v>80410</v>
      </c>
      <c r="J111" s="645" t="s">
        <v>1192</v>
      </c>
      <c r="K111" s="683">
        <v>1800</v>
      </c>
      <c r="L111" s="673" t="s">
        <v>162</v>
      </c>
      <c r="M111" s="673" t="s">
        <v>227</v>
      </c>
      <c r="N111" s="649" t="s">
        <v>471</v>
      </c>
      <c r="O111" s="645" t="s">
        <v>59</v>
      </c>
      <c r="P111" s="664">
        <v>1800</v>
      </c>
    </row>
    <row r="112" spans="1:16" ht="15">
      <c r="A112" s="645">
        <v>80</v>
      </c>
      <c r="B112" s="645" t="s">
        <v>53</v>
      </c>
      <c r="C112" s="645">
        <v>8513000</v>
      </c>
      <c r="D112" s="671" t="s">
        <v>1285</v>
      </c>
      <c r="E112" s="646"/>
      <c r="F112" s="645">
        <v>796</v>
      </c>
      <c r="G112" s="654" t="s">
        <v>1212</v>
      </c>
      <c r="H112" s="682"/>
      <c r="I112" s="656">
        <v>80410</v>
      </c>
      <c r="J112" s="645" t="s">
        <v>1192</v>
      </c>
      <c r="K112" s="683">
        <v>5615</v>
      </c>
      <c r="L112" s="673" t="s">
        <v>161</v>
      </c>
      <c r="M112" s="673" t="s">
        <v>227</v>
      </c>
      <c r="N112" s="649" t="s">
        <v>471</v>
      </c>
      <c r="O112" s="645" t="s">
        <v>59</v>
      </c>
      <c r="P112" s="664">
        <v>5615</v>
      </c>
    </row>
    <row r="113" spans="1:25" ht="15">
      <c r="A113" s="645">
        <v>81</v>
      </c>
      <c r="B113" s="645" t="s">
        <v>53</v>
      </c>
      <c r="C113" s="645">
        <v>2424830</v>
      </c>
      <c r="D113" s="684" t="s">
        <v>1286</v>
      </c>
      <c r="E113" s="646"/>
      <c r="F113" s="645">
        <v>796</v>
      </c>
      <c r="G113" s="654" t="s">
        <v>1212</v>
      </c>
      <c r="H113" s="672"/>
      <c r="I113" s="656">
        <v>80410</v>
      </c>
      <c r="J113" s="645" t="s">
        <v>1192</v>
      </c>
      <c r="K113" s="683">
        <v>7200</v>
      </c>
      <c r="L113" s="677" t="s">
        <v>161</v>
      </c>
      <c r="M113" s="677" t="s">
        <v>161</v>
      </c>
      <c r="N113" s="649" t="s">
        <v>471</v>
      </c>
      <c r="O113" s="645" t="s">
        <v>59</v>
      </c>
      <c r="P113" s="664">
        <v>7200</v>
      </c>
    </row>
    <row r="114" spans="1:25" ht="15">
      <c r="A114" s="645">
        <v>82</v>
      </c>
      <c r="B114" s="645" t="s">
        <v>53</v>
      </c>
      <c r="C114" s="645">
        <v>4110010</v>
      </c>
      <c r="D114" s="669" t="s">
        <v>1287</v>
      </c>
      <c r="E114" s="646"/>
      <c r="F114" s="674">
        <v>112</v>
      </c>
      <c r="G114" s="654" t="s">
        <v>183</v>
      </c>
      <c r="H114" s="668"/>
      <c r="I114" s="656">
        <v>80410</v>
      </c>
      <c r="J114" s="645" t="s">
        <v>1192</v>
      </c>
      <c r="K114" s="683">
        <f>2824+3322+3322</f>
        <v>9468</v>
      </c>
      <c r="L114" s="673" t="s">
        <v>161</v>
      </c>
      <c r="M114" s="673" t="s">
        <v>227</v>
      </c>
      <c r="N114" s="649" t="s">
        <v>471</v>
      </c>
      <c r="O114" s="645" t="s">
        <v>59</v>
      </c>
      <c r="P114" s="664">
        <f>2824+3322+3322</f>
        <v>9468</v>
      </c>
    </row>
    <row r="115" spans="1:25">
      <c r="A115" s="645"/>
      <c r="B115" s="645"/>
      <c r="C115" s="668"/>
      <c r="D115" s="833" t="s">
        <v>1288</v>
      </c>
      <c r="E115" s="738"/>
      <c r="F115" s="738"/>
      <c r="G115" s="741"/>
      <c r="H115" s="834"/>
      <c r="I115" s="738"/>
      <c r="J115" s="672"/>
      <c r="K115" s="663">
        <f>SUM(K116:K125)</f>
        <v>958170</v>
      </c>
      <c r="L115" s="673"/>
      <c r="M115" s="673"/>
      <c r="N115" s="654"/>
      <c r="O115" s="654"/>
      <c r="P115" s="664"/>
    </row>
    <row r="116" spans="1:25" ht="15">
      <c r="A116" s="645">
        <v>83</v>
      </c>
      <c r="B116" s="645" t="s">
        <v>53</v>
      </c>
      <c r="C116" s="645">
        <v>7210000</v>
      </c>
      <c r="D116" s="686" t="s">
        <v>1289</v>
      </c>
      <c r="E116" s="646"/>
      <c r="F116" s="645">
        <v>796</v>
      </c>
      <c r="G116" s="654" t="s">
        <v>1212</v>
      </c>
      <c r="H116" s="682"/>
      <c r="I116" s="656">
        <v>80410</v>
      </c>
      <c r="J116" s="645" t="s">
        <v>1192</v>
      </c>
      <c r="K116" s="683">
        <v>11900</v>
      </c>
      <c r="L116" s="673" t="s">
        <v>161</v>
      </c>
      <c r="M116" s="673" t="s">
        <v>227</v>
      </c>
      <c r="N116" s="649" t="s">
        <v>471</v>
      </c>
      <c r="O116" s="645" t="s">
        <v>59</v>
      </c>
      <c r="P116" s="664">
        <v>11900</v>
      </c>
    </row>
    <row r="117" spans="1:25" ht="15">
      <c r="A117" s="645">
        <v>84</v>
      </c>
      <c r="B117" s="645" t="s">
        <v>53</v>
      </c>
      <c r="C117" s="645">
        <v>6021000</v>
      </c>
      <c r="D117" s="686" t="s">
        <v>1290</v>
      </c>
      <c r="E117" s="646" t="s">
        <v>1191</v>
      </c>
      <c r="F117" s="645">
        <v>796</v>
      </c>
      <c r="G117" s="654" t="s">
        <v>1212</v>
      </c>
      <c r="H117" s="682"/>
      <c r="I117" s="656">
        <v>80410</v>
      </c>
      <c r="J117" s="645" t="s">
        <v>1192</v>
      </c>
      <c r="K117" s="683">
        <v>11700</v>
      </c>
      <c r="L117" s="673" t="s">
        <v>161</v>
      </c>
      <c r="M117" s="673" t="s">
        <v>161</v>
      </c>
      <c r="N117" s="649" t="s">
        <v>471</v>
      </c>
      <c r="O117" s="645" t="s">
        <v>59</v>
      </c>
      <c r="P117" s="664">
        <v>11700</v>
      </c>
    </row>
    <row r="118" spans="1:25" ht="15">
      <c r="A118" s="645">
        <v>85</v>
      </c>
      <c r="B118" s="645" t="s">
        <v>53</v>
      </c>
      <c r="C118" s="645">
        <v>752411</v>
      </c>
      <c r="D118" s="686" t="s">
        <v>1291</v>
      </c>
      <c r="E118" s="646"/>
      <c r="F118" s="645">
        <v>796</v>
      </c>
      <c r="G118" s="654" t="s">
        <v>1212</v>
      </c>
      <c r="H118" s="682"/>
      <c r="I118" s="656">
        <v>80410</v>
      </c>
      <c r="J118" s="645" t="s">
        <v>1192</v>
      </c>
      <c r="K118" s="683">
        <f>140770*3</f>
        <v>422310</v>
      </c>
      <c r="L118" s="673" t="s">
        <v>161</v>
      </c>
      <c r="M118" s="673" t="s">
        <v>227</v>
      </c>
      <c r="N118" s="649" t="s">
        <v>471</v>
      </c>
      <c r="O118" s="645" t="s">
        <v>59</v>
      </c>
      <c r="P118" s="664">
        <f>140770*3</f>
        <v>422310</v>
      </c>
    </row>
    <row r="119" spans="1:25" ht="15">
      <c r="A119" s="645">
        <v>86</v>
      </c>
      <c r="B119" s="645"/>
      <c r="C119" s="645">
        <v>4030000</v>
      </c>
      <c r="D119" s="686" t="s">
        <v>1292</v>
      </c>
      <c r="E119" s="646"/>
      <c r="F119" s="645">
        <v>796</v>
      </c>
      <c r="G119" s="654" t="s">
        <v>1212</v>
      </c>
      <c r="H119" s="682"/>
      <c r="I119" s="656"/>
      <c r="J119" s="645" t="s">
        <v>1192</v>
      </c>
      <c r="K119" s="683">
        <v>7800</v>
      </c>
      <c r="L119" s="673" t="s">
        <v>161</v>
      </c>
      <c r="M119" s="673" t="s">
        <v>227</v>
      </c>
      <c r="N119" s="649" t="s">
        <v>471</v>
      </c>
      <c r="O119" s="645" t="s">
        <v>59</v>
      </c>
      <c r="P119" s="664">
        <v>7800</v>
      </c>
    </row>
    <row r="120" spans="1:25" ht="15">
      <c r="A120" s="645">
        <v>87</v>
      </c>
      <c r="B120" s="645" t="s">
        <v>53</v>
      </c>
      <c r="C120" s="645">
        <v>4030000</v>
      </c>
      <c r="D120" s="686" t="s">
        <v>1293</v>
      </c>
      <c r="E120" s="646"/>
      <c r="F120" s="645">
        <v>796</v>
      </c>
      <c r="G120" s="654" t="s">
        <v>1212</v>
      </c>
      <c r="H120" s="682"/>
      <c r="I120" s="656">
        <v>80410</v>
      </c>
      <c r="J120" s="645" t="s">
        <v>1192</v>
      </c>
      <c r="K120" s="683">
        <v>402600</v>
      </c>
      <c r="L120" s="673" t="s">
        <v>161</v>
      </c>
      <c r="M120" s="673" t="s">
        <v>227</v>
      </c>
      <c r="N120" s="649" t="s">
        <v>471</v>
      </c>
      <c r="O120" s="645" t="s">
        <v>59</v>
      </c>
      <c r="P120" s="664">
        <v>402600</v>
      </c>
    </row>
    <row r="121" spans="1:25" ht="15">
      <c r="A121" s="645">
        <v>88</v>
      </c>
      <c r="B121" s="645" t="s">
        <v>53</v>
      </c>
      <c r="C121" s="645">
        <v>6420090</v>
      </c>
      <c r="D121" s="686" t="s">
        <v>1294</v>
      </c>
      <c r="E121" s="646"/>
      <c r="F121" s="645">
        <v>796</v>
      </c>
      <c r="G121" s="654" t="s">
        <v>1212</v>
      </c>
      <c r="H121" s="682"/>
      <c r="I121" s="656">
        <v>80410</v>
      </c>
      <c r="J121" s="645" t="s">
        <v>1192</v>
      </c>
      <c r="K121" s="683">
        <f>1930*3</f>
        <v>5790</v>
      </c>
      <c r="L121" s="673" t="s">
        <v>161</v>
      </c>
      <c r="M121" s="673" t="s">
        <v>227</v>
      </c>
      <c r="N121" s="649" t="s">
        <v>471</v>
      </c>
      <c r="O121" s="645" t="s">
        <v>59</v>
      </c>
      <c r="P121" s="664">
        <f>1930*3</f>
        <v>5790</v>
      </c>
    </row>
    <row r="122" spans="1:25" ht="15">
      <c r="A122" s="645">
        <v>89</v>
      </c>
      <c r="B122" s="645" t="s">
        <v>53</v>
      </c>
      <c r="C122" s="645">
        <v>7200000</v>
      </c>
      <c r="D122" s="686" t="s">
        <v>1295</v>
      </c>
      <c r="E122" s="646"/>
      <c r="F122" s="645">
        <v>796</v>
      </c>
      <c r="G122" s="654" t="s">
        <v>1212</v>
      </c>
      <c r="H122" s="682"/>
      <c r="I122" s="656">
        <v>80410</v>
      </c>
      <c r="J122" s="645" t="s">
        <v>1192</v>
      </c>
      <c r="K122" s="683">
        <v>21000</v>
      </c>
      <c r="L122" s="673" t="s">
        <v>161</v>
      </c>
      <c r="M122" s="673" t="s">
        <v>227</v>
      </c>
      <c r="N122" s="649" t="s">
        <v>471</v>
      </c>
      <c r="O122" s="645" t="s">
        <v>59</v>
      </c>
      <c r="P122" s="664">
        <v>21000</v>
      </c>
    </row>
    <row r="123" spans="1:25" ht="15">
      <c r="A123" s="645">
        <v>90</v>
      </c>
      <c r="B123" s="645" t="s">
        <v>53</v>
      </c>
      <c r="C123" s="645">
        <v>4030000</v>
      </c>
      <c r="D123" s="686" t="s">
        <v>1296</v>
      </c>
      <c r="E123" s="646" t="s">
        <v>1191</v>
      </c>
      <c r="F123" s="645">
        <v>796</v>
      </c>
      <c r="G123" s="654" t="s">
        <v>1212</v>
      </c>
      <c r="H123" s="682"/>
      <c r="I123" s="656">
        <v>80410</v>
      </c>
      <c r="J123" s="645" t="s">
        <v>1192</v>
      </c>
      <c r="K123" s="683">
        <v>44300</v>
      </c>
      <c r="L123" s="673" t="s">
        <v>161</v>
      </c>
      <c r="M123" s="673" t="s">
        <v>227</v>
      </c>
      <c r="N123" s="649" t="s">
        <v>471</v>
      </c>
      <c r="O123" s="645" t="s">
        <v>59</v>
      </c>
      <c r="P123" s="664">
        <v>44300</v>
      </c>
    </row>
    <row r="124" spans="1:25" ht="15">
      <c r="A124" s="645">
        <v>91</v>
      </c>
      <c r="B124" s="645" t="s">
        <v>53</v>
      </c>
      <c r="C124" s="645">
        <v>6613</v>
      </c>
      <c r="D124" s="686" t="s">
        <v>1297</v>
      </c>
      <c r="E124" s="646"/>
      <c r="F124" s="645">
        <v>796</v>
      </c>
      <c r="G124" s="654" t="s">
        <v>1212</v>
      </c>
      <c r="H124" s="682"/>
      <c r="I124" s="656">
        <v>80410</v>
      </c>
      <c r="J124" s="645" t="s">
        <v>1192</v>
      </c>
      <c r="K124" s="683">
        <v>23770</v>
      </c>
      <c r="L124" s="673" t="s">
        <v>161</v>
      </c>
      <c r="M124" s="673" t="s">
        <v>227</v>
      </c>
      <c r="N124" s="649" t="s">
        <v>471</v>
      </c>
      <c r="O124" s="645" t="s">
        <v>57</v>
      </c>
      <c r="P124" s="664">
        <v>23770</v>
      </c>
    </row>
    <row r="125" spans="1:25" ht="24.75" customHeight="1">
      <c r="A125" s="645">
        <v>92</v>
      </c>
      <c r="B125" s="645" t="s">
        <v>53</v>
      </c>
      <c r="C125" s="645">
        <v>4030000</v>
      </c>
      <c r="D125" s="686" t="s">
        <v>1298</v>
      </c>
      <c r="E125" s="646"/>
      <c r="F125" s="645">
        <v>796</v>
      </c>
      <c r="G125" s="654" t="s">
        <v>1212</v>
      </c>
      <c r="H125" s="682"/>
      <c r="I125" s="656">
        <v>80410</v>
      </c>
      <c r="J125" s="645" t="s">
        <v>1192</v>
      </c>
      <c r="K125" s="683">
        <v>7000</v>
      </c>
      <c r="L125" s="673" t="s">
        <v>161</v>
      </c>
      <c r="M125" s="673" t="s">
        <v>227</v>
      </c>
      <c r="N125" s="649" t="s">
        <v>471</v>
      </c>
      <c r="O125" s="645" t="s">
        <v>57</v>
      </c>
      <c r="P125" s="664">
        <v>7000</v>
      </c>
    </row>
    <row r="126" spans="1:25" s="690" customFormat="1" ht="24" customHeight="1">
      <c r="A126" s="645"/>
      <c r="B126" s="645"/>
      <c r="C126" s="645"/>
      <c r="D126" s="833" t="s">
        <v>1299</v>
      </c>
      <c r="E126" s="835"/>
      <c r="F126" s="739"/>
      <c r="G126" s="836"/>
      <c r="H126" s="835"/>
      <c r="I126" s="742"/>
      <c r="J126" s="645"/>
      <c r="K126" s="687">
        <f>SUM(K127:K130)</f>
        <v>77727</v>
      </c>
      <c r="L126" s="649"/>
      <c r="M126" s="649"/>
      <c r="N126" s="649"/>
      <c r="O126" s="649"/>
      <c r="P126" s="688"/>
      <c r="Q126" s="689"/>
      <c r="R126" s="689"/>
      <c r="S126" s="689"/>
      <c r="T126" s="689"/>
      <c r="U126" s="689"/>
      <c r="V126" s="689"/>
      <c r="W126" s="689"/>
      <c r="X126" s="689"/>
      <c r="Y126" s="689"/>
    </row>
    <row r="127" spans="1:25" s="690" customFormat="1" ht="24" customHeight="1">
      <c r="A127" s="645">
        <v>93</v>
      </c>
      <c r="B127" s="645" t="s">
        <v>53</v>
      </c>
      <c r="C127" s="645">
        <v>2212020</v>
      </c>
      <c r="D127" s="675" t="s">
        <v>1300</v>
      </c>
      <c r="E127" s="646" t="s">
        <v>1191</v>
      </c>
      <c r="F127" s="645">
        <v>796</v>
      </c>
      <c r="G127" s="676" t="s">
        <v>37</v>
      </c>
      <c r="H127" s="649">
        <v>4</v>
      </c>
      <c r="I127" s="656">
        <v>80410</v>
      </c>
      <c r="J127" s="645" t="s">
        <v>1192</v>
      </c>
      <c r="K127" s="691">
        <f>P127*H127</f>
        <v>19800</v>
      </c>
      <c r="L127" s="649" t="s">
        <v>162</v>
      </c>
      <c r="M127" s="649" t="s">
        <v>593</v>
      </c>
      <c r="N127" s="649" t="s">
        <v>56</v>
      </c>
      <c r="O127" s="649" t="s">
        <v>467</v>
      </c>
      <c r="P127" s="688">
        <v>4950</v>
      </c>
      <c r="Q127" s="689"/>
      <c r="R127" s="689"/>
      <c r="S127" s="689"/>
      <c r="T127" s="689"/>
      <c r="U127" s="689"/>
      <c r="V127" s="689"/>
      <c r="W127" s="689"/>
      <c r="X127" s="689"/>
      <c r="Y127" s="689"/>
    </row>
    <row r="128" spans="1:25" ht="15">
      <c r="A128" s="645">
        <v>94</v>
      </c>
      <c r="B128" s="645" t="s">
        <v>53</v>
      </c>
      <c r="C128" s="645">
        <v>2212020</v>
      </c>
      <c r="D128" s="686" t="s">
        <v>1301</v>
      </c>
      <c r="E128" s="646"/>
      <c r="F128" s="672"/>
      <c r="G128" s="654" t="s">
        <v>1212</v>
      </c>
      <c r="H128" s="682"/>
      <c r="I128" s="656">
        <v>80410</v>
      </c>
      <c r="J128" s="645" t="s">
        <v>1192</v>
      </c>
      <c r="K128" s="683">
        <v>11927</v>
      </c>
      <c r="L128" s="673" t="s">
        <v>466</v>
      </c>
      <c r="M128" s="673" t="s">
        <v>161</v>
      </c>
      <c r="N128" s="649" t="s">
        <v>471</v>
      </c>
      <c r="O128" s="645" t="s">
        <v>59</v>
      </c>
      <c r="P128" s="664">
        <v>11927</v>
      </c>
    </row>
    <row r="129" spans="1:16" ht="15">
      <c r="A129" s="645">
        <v>95</v>
      </c>
      <c r="B129" s="645" t="s">
        <v>53</v>
      </c>
      <c r="C129" s="645">
        <v>2424830</v>
      </c>
      <c r="D129" s="686" t="s">
        <v>1302</v>
      </c>
      <c r="E129" s="646"/>
      <c r="F129" s="672"/>
      <c r="G129" s="654" t="s">
        <v>1212</v>
      </c>
      <c r="H129" s="682"/>
      <c r="I129" s="656">
        <v>80410</v>
      </c>
      <c r="J129" s="645" t="s">
        <v>1192</v>
      </c>
      <c r="K129" s="683">
        <v>18000</v>
      </c>
      <c r="L129" s="673" t="s">
        <v>466</v>
      </c>
      <c r="M129" s="673" t="s">
        <v>161</v>
      </c>
      <c r="N129" s="649" t="s">
        <v>471</v>
      </c>
      <c r="O129" s="645" t="s">
        <v>59</v>
      </c>
      <c r="P129" s="664">
        <v>18000</v>
      </c>
    </row>
    <row r="130" spans="1:16" ht="15">
      <c r="A130" s="645">
        <v>96</v>
      </c>
      <c r="B130" s="645" t="s">
        <v>53</v>
      </c>
      <c r="C130" s="645">
        <v>2320000</v>
      </c>
      <c r="D130" s="686" t="s">
        <v>1303</v>
      </c>
      <c r="E130" s="646"/>
      <c r="F130" s="645">
        <v>112</v>
      </c>
      <c r="G130" s="654" t="s">
        <v>183</v>
      </c>
      <c r="H130" s="682"/>
      <c r="I130" s="656">
        <v>80410</v>
      </c>
      <c r="J130" s="645" t="s">
        <v>1192</v>
      </c>
      <c r="K130" s="683">
        <v>28000</v>
      </c>
      <c r="L130" s="673" t="s">
        <v>466</v>
      </c>
      <c r="M130" s="673" t="s">
        <v>161</v>
      </c>
      <c r="N130" s="649" t="s">
        <v>471</v>
      </c>
      <c r="O130" s="645" t="s">
        <v>59</v>
      </c>
      <c r="P130" s="664">
        <v>28000</v>
      </c>
    </row>
    <row r="131" spans="1:16" ht="15">
      <c r="A131" s="1112" t="s">
        <v>1002</v>
      </c>
      <c r="B131" s="1113"/>
      <c r="C131" s="1113"/>
      <c r="D131" s="1113"/>
      <c r="E131" s="1113"/>
      <c r="F131" s="1113"/>
      <c r="G131" s="1113"/>
      <c r="H131" s="1113"/>
      <c r="I131" s="1113"/>
      <c r="J131" s="1114"/>
      <c r="K131" s="831">
        <v>3065088.9904</v>
      </c>
      <c r="L131" s="829"/>
      <c r="M131" s="829"/>
      <c r="N131" s="830"/>
      <c r="O131" s="828"/>
      <c r="P131" s="717"/>
    </row>
    <row r="132" spans="1:16" ht="15">
      <c r="A132" s="930" t="s">
        <v>29</v>
      </c>
      <c r="B132" s="931"/>
      <c r="C132" s="931"/>
      <c r="D132" s="931"/>
      <c r="E132" s="931"/>
      <c r="F132" s="931"/>
      <c r="G132" s="931"/>
      <c r="H132" s="931"/>
      <c r="I132" s="931"/>
      <c r="J132" s="931"/>
      <c r="K132" s="931"/>
      <c r="L132" s="931"/>
      <c r="M132" s="931"/>
      <c r="N132" s="931"/>
      <c r="O132" s="932"/>
      <c r="P132" s="717"/>
    </row>
    <row r="133" spans="1:16">
      <c r="A133" s="650"/>
      <c r="B133" s="645"/>
      <c r="C133" s="650"/>
      <c r="D133" s="1150" t="s">
        <v>1304</v>
      </c>
      <c r="E133" s="1151"/>
      <c r="F133" s="1151"/>
      <c r="G133" s="1151"/>
      <c r="H133" s="1151"/>
      <c r="I133" s="1152"/>
      <c r="J133" s="650"/>
      <c r="K133" s="651">
        <f>SUM(K134:K150)</f>
        <v>250898.6</v>
      </c>
      <c r="L133" s="652"/>
      <c r="M133" s="652"/>
      <c r="N133" s="650"/>
      <c r="O133" s="650"/>
      <c r="P133" s="692"/>
    </row>
    <row r="134" spans="1:16" ht="15">
      <c r="A134" s="672">
        <v>97</v>
      </c>
      <c r="B134" s="645" t="s">
        <v>53</v>
      </c>
      <c r="C134" s="645">
        <v>4590000</v>
      </c>
      <c r="D134" s="669" t="s">
        <v>1305</v>
      </c>
      <c r="E134" s="646" t="s">
        <v>1191</v>
      </c>
      <c r="F134" s="645">
        <v>166</v>
      </c>
      <c r="G134" s="654" t="s">
        <v>40</v>
      </c>
      <c r="H134" s="662">
        <v>130</v>
      </c>
      <c r="I134" s="656">
        <v>80410</v>
      </c>
      <c r="J134" s="645" t="s">
        <v>1192</v>
      </c>
      <c r="K134" s="659">
        <f>P134*H134</f>
        <v>27300</v>
      </c>
      <c r="L134" s="670" t="s">
        <v>297</v>
      </c>
      <c r="M134" s="670" t="s">
        <v>297</v>
      </c>
      <c r="N134" s="649" t="s">
        <v>471</v>
      </c>
      <c r="O134" s="645" t="s">
        <v>59</v>
      </c>
      <c r="P134" s="664">
        <v>210</v>
      </c>
    </row>
    <row r="135" spans="1:16" ht="15">
      <c r="A135" s="672">
        <v>98</v>
      </c>
      <c r="B135" s="645" t="s">
        <v>53</v>
      </c>
      <c r="C135" s="645">
        <v>2893010</v>
      </c>
      <c r="D135" s="669" t="s">
        <v>1306</v>
      </c>
      <c r="E135" s="646" t="s">
        <v>1191</v>
      </c>
      <c r="F135" s="674">
        <v>839</v>
      </c>
      <c r="G135" s="654" t="s">
        <v>37</v>
      </c>
      <c r="H135" s="662">
        <v>25</v>
      </c>
      <c r="I135" s="656">
        <v>80410</v>
      </c>
      <c r="J135" s="645" t="s">
        <v>1192</v>
      </c>
      <c r="K135" s="659">
        <v>1500</v>
      </c>
      <c r="L135" s="670" t="s">
        <v>297</v>
      </c>
      <c r="M135" s="670" t="s">
        <v>297</v>
      </c>
      <c r="N135" s="649" t="s">
        <v>471</v>
      </c>
      <c r="O135" s="645" t="s">
        <v>59</v>
      </c>
      <c r="P135" s="664"/>
    </row>
    <row r="136" spans="1:16" ht="15">
      <c r="A136" s="672">
        <v>99</v>
      </c>
      <c r="B136" s="645" t="s">
        <v>53</v>
      </c>
      <c r="C136" s="645">
        <v>3190330</v>
      </c>
      <c r="D136" s="671" t="s">
        <v>1307</v>
      </c>
      <c r="E136" s="646" t="s">
        <v>1191</v>
      </c>
      <c r="F136" s="645">
        <v>166</v>
      </c>
      <c r="G136" s="654" t="s">
        <v>41</v>
      </c>
      <c r="H136" s="655">
        <f>3.8+6.5+2.1</f>
        <v>12.4</v>
      </c>
      <c r="I136" s="656">
        <v>80410</v>
      </c>
      <c r="J136" s="645" t="s">
        <v>1192</v>
      </c>
      <c r="K136" s="659">
        <f>P136*H136</f>
        <v>1351.6000000000001</v>
      </c>
      <c r="L136" s="673" t="s">
        <v>161</v>
      </c>
      <c r="M136" s="673" t="s">
        <v>161</v>
      </c>
      <c r="N136" s="649" t="s">
        <v>471</v>
      </c>
      <c r="O136" s="645" t="s">
        <v>59</v>
      </c>
      <c r="P136" s="664">
        <v>109</v>
      </c>
    </row>
    <row r="137" spans="1:16" ht="15">
      <c r="A137" s="672">
        <v>100</v>
      </c>
      <c r="B137" s="645" t="s">
        <v>53</v>
      </c>
      <c r="C137" s="645">
        <v>3190330</v>
      </c>
      <c r="D137" s="671" t="s">
        <v>1308</v>
      </c>
      <c r="E137" s="646" t="s">
        <v>1191</v>
      </c>
      <c r="F137" s="645">
        <v>166</v>
      </c>
      <c r="G137" s="654" t="s">
        <v>41</v>
      </c>
      <c r="H137" s="655">
        <f>1.2+0.6+0.6</f>
        <v>2.4</v>
      </c>
      <c r="I137" s="656">
        <v>80410</v>
      </c>
      <c r="J137" s="645" t="s">
        <v>1192</v>
      </c>
      <c r="K137" s="659">
        <f>P137*H137</f>
        <v>288</v>
      </c>
      <c r="L137" s="673" t="s">
        <v>161</v>
      </c>
      <c r="M137" s="673" t="s">
        <v>161</v>
      </c>
      <c r="N137" s="649" t="s">
        <v>471</v>
      </c>
      <c r="O137" s="645" t="s">
        <v>59</v>
      </c>
      <c r="P137" s="664">
        <v>120</v>
      </c>
    </row>
    <row r="138" spans="1:16" ht="15">
      <c r="A138" s="672">
        <v>101</v>
      </c>
      <c r="B138" s="645" t="s">
        <v>53</v>
      </c>
      <c r="C138" s="645">
        <v>3388543.3333333302</v>
      </c>
      <c r="D138" s="693" t="s">
        <v>1309</v>
      </c>
      <c r="E138" s="646" t="s">
        <v>1191</v>
      </c>
      <c r="F138" s="645">
        <v>167</v>
      </c>
      <c r="G138" s="654" t="s">
        <v>37</v>
      </c>
      <c r="H138" s="655">
        <v>36</v>
      </c>
      <c r="I138" s="656">
        <v>80410</v>
      </c>
      <c r="J138" s="645" t="s">
        <v>1192</v>
      </c>
      <c r="K138" s="694">
        <v>86000</v>
      </c>
      <c r="L138" s="673" t="s">
        <v>161</v>
      </c>
      <c r="M138" s="673" t="s">
        <v>161</v>
      </c>
      <c r="N138" s="649" t="s">
        <v>471</v>
      </c>
      <c r="O138" s="645" t="s">
        <v>59</v>
      </c>
      <c r="P138" s="664"/>
    </row>
    <row r="139" spans="1:16" ht="15">
      <c r="A139" s="672">
        <v>102</v>
      </c>
      <c r="B139" s="645" t="s">
        <v>53</v>
      </c>
      <c r="C139" s="645">
        <v>3537203.3333333302</v>
      </c>
      <c r="D139" s="693" t="s">
        <v>1310</v>
      </c>
      <c r="E139" s="646" t="s">
        <v>1191</v>
      </c>
      <c r="F139" s="645">
        <v>168</v>
      </c>
      <c r="G139" s="654" t="s">
        <v>37</v>
      </c>
      <c r="H139" s="655">
        <v>36</v>
      </c>
      <c r="I139" s="656">
        <v>80410</v>
      </c>
      <c r="J139" s="645" t="s">
        <v>1192</v>
      </c>
      <c r="K139" s="694">
        <v>32000</v>
      </c>
      <c r="L139" s="673" t="s">
        <v>161</v>
      </c>
      <c r="M139" s="673" t="s">
        <v>161</v>
      </c>
      <c r="N139" s="649" t="s">
        <v>471</v>
      </c>
      <c r="O139" s="645" t="s">
        <v>59</v>
      </c>
      <c r="P139" s="664"/>
    </row>
    <row r="140" spans="1:16" ht="15">
      <c r="A140" s="672">
        <v>103</v>
      </c>
      <c r="B140" s="645" t="s">
        <v>53</v>
      </c>
      <c r="C140" s="645">
        <v>3685863.3333333302</v>
      </c>
      <c r="D140" s="693" t="s">
        <v>1311</v>
      </c>
      <c r="E140" s="646" t="s">
        <v>1191</v>
      </c>
      <c r="F140" s="645">
        <v>169</v>
      </c>
      <c r="G140" s="654" t="s">
        <v>42</v>
      </c>
      <c r="H140" s="655">
        <v>15</v>
      </c>
      <c r="I140" s="656">
        <v>80410</v>
      </c>
      <c r="J140" s="645" t="s">
        <v>1192</v>
      </c>
      <c r="K140" s="694">
        <v>4000</v>
      </c>
      <c r="L140" s="670" t="s">
        <v>297</v>
      </c>
      <c r="M140" s="670" t="s">
        <v>297</v>
      </c>
      <c r="N140" s="649" t="s">
        <v>471</v>
      </c>
      <c r="O140" s="645" t="s">
        <v>59</v>
      </c>
      <c r="P140" s="664"/>
    </row>
    <row r="141" spans="1:16" ht="15">
      <c r="A141" s="672">
        <v>104</v>
      </c>
      <c r="B141" s="645" t="s">
        <v>53</v>
      </c>
      <c r="C141" s="645">
        <v>3834523.3333333302</v>
      </c>
      <c r="D141" s="693" t="s">
        <v>1312</v>
      </c>
      <c r="E141" s="646" t="s">
        <v>1191</v>
      </c>
      <c r="F141" s="645">
        <v>170</v>
      </c>
      <c r="G141" s="654" t="s">
        <v>42</v>
      </c>
      <c r="H141" s="655">
        <v>25</v>
      </c>
      <c r="I141" s="656">
        <v>80410</v>
      </c>
      <c r="J141" s="645" t="s">
        <v>1192</v>
      </c>
      <c r="K141" s="694">
        <v>750</v>
      </c>
      <c r="L141" s="670" t="s">
        <v>297</v>
      </c>
      <c r="M141" s="670" t="s">
        <v>297</v>
      </c>
      <c r="N141" s="649" t="s">
        <v>471</v>
      </c>
      <c r="O141" s="645" t="s">
        <v>59</v>
      </c>
      <c r="P141" s="664"/>
    </row>
    <row r="142" spans="1:16" ht="15">
      <c r="A142" s="672">
        <v>105</v>
      </c>
      <c r="B142" s="645" t="s">
        <v>53</v>
      </c>
      <c r="C142" s="645">
        <v>3983183.3333333302</v>
      </c>
      <c r="D142" s="693" t="s">
        <v>1313</v>
      </c>
      <c r="E142" s="646" t="s">
        <v>1191</v>
      </c>
      <c r="F142" s="645">
        <v>171</v>
      </c>
      <c r="G142" s="654" t="s">
        <v>37</v>
      </c>
      <c r="H142" s="655">
        <v>8</v>
      </c>
      <c r="I142" s="656">
        <v>80410</v>
      </c>
      <c r="J142" s="645" t="s">
        <v>1192</v>
      </c>
      <c r="K142" s="694">
        <v>350</v>
      </c>
      <c r="L142" s="670" t="s">
        <v>297</v>
      </c>
      <c r="M142" s="670" t="s">
        <v>297</v>
      </c>
      <c r="N142" s="649" t="s">
        <v>471</v>
      </c>
      <c r="O142" s="645" t="s">
        <v>59</v>
      </c>
      <c r="P142" s="664"/>
    </row>
    <row r="143" spans="1:16" ht="15">
      <c r="A143" s="672">
        <v>106</v>
      </c>
      <c r="B143" s="645" t="s">
        <v>53</v>
      </c>
      <c r="C143" s="645">
        <v>4131843.3333333302</v>
      </c>
      <c r="D143" s="693" t="s">
        <v>1314</v>
      </c>
      <c r="E143" s="646" t="s">
        <v>1191</v>
      </c>
      <c r="F143" s="645">
        <v>172</v>
      </c>
      <c r="G143" s="654" t="s">
        <v>37</v>
      </c>
      <c r="H143" s="655">
        <v>1</v>
      </c>
      <c r="I143" s="656">
        <v>80410</v>
      </c>
      <c r="J143" s="645" t="s">
        <v>1192</v>
      </c>
      <c r="K143" s="694">
        <v>100</v>
      </c>
      <c r="L143" s="670" t="s">
        <v>297</v>
      </c>
      <c r="M143" s="670" t="s">
        <v>297</v>
      </c>
      <c r="N143" s="649" t="s">
        <v>471</v>
      </c>
      <c r="O143" s="645" t="s">
        <v>59</v>
      </c>
      <c r="P143" s="664"/>
    </row>
    <row r="144" spans="1:16" ht="15">
      <c r="A144" s="672">
        <v>107</v>
      </c>
      <c r="B144" s="645" t="s">
        <v>53</v>
      </c>
      <c r="C144" s="645">
        <v>4280503.3333333302</v>
      </c>
      <c r="D144" s="695" t="s">
        <v>1315</v>
      </c>
      <c r="E144" s="646" t="s">
        <v>1191</v>
      </c>
      <c r="F144" s="645">
        <v>173</v>
      </c>
      <c r="G144" s="654" t="s">
        <v>42</v>
      </c>
      <c r="H144" s="655">
        <v>85</v>
      </c>
      <c r="I144" s="656">
        <v>80410</v>
      </c>
      <c r="J144" s="645" t="s">
        <v>1192</v>
      </c>
      <c r="K144" s="694">
        <v>410</v>
      </c>
      <c r="L144" s="670" t="s">
        <v>297</v>
      </c>
      <c r="M144" s="670" t="s">
        <v>297</v>
      </c>
      <c r="N144" s="649" t="s">
        <v>471</v>
      </c>
      <c r="O144" s="645" t="s">
        <v>59</v>
      </c>
      <c r="P144" s="664"/>
    </row>
    <row r="145" spans="1:24" ht="15">
      <c r="A145" s="672">
        <v>108</v>
      </c>
      <c r="B145" s="645" t="s">
        <v>53</v>
      </c>
      <c r="C145" s="645">
        <v>4429163.3333333302</v>
      </c>
      <c r="D145" s="695" t="s">
        <v>1316</v>
      </c>
      <c r="E145" s="646" t="s">
        <v>1191</v>
      </c>
      <c r="F145" s="645">
        <v>174</v>
      </c>
      <c r="G145" s="654" t="s">
        <v>42</v>
      </c>
      <c r="H145" s="655">
        <v>6</v>
      </c>
      <c r="I145" s="656">
        <v>80410</v>
      </c>
      <c r="J145" s="645" t="s">
        <v>1192</v>
      </c>
      <c r="K145" s="694">
        <v>290</v>
      </c>
      <c r="L145" s="670" t="s">
        <v>297</v>
      </c>
      <c r="M145" s="670" t="s">
        <v>297</v>
      </c>
      <c r="N145" s="649" t="s">
        <v>471</v>
      </c>
      <c r="O145" s="645" t="s">
        <v>59</v>
      </c>
      <c r="P145" s="664"/>
    </row>
    <row r="146" spans="1:24" ht="15">
      <c r="A146" s="672">
        <v>109</v>
      </c>
      <c r="B146" s="645" t="s">
        <v>53</v>
      </c>
      <c r="C146" s="645">
        <v>4577823.3333333302</v>
      </c>
      <c r="D146" s="695" t="s">
        <v>1317</v>
      </c>
      <c r="E146" s="646" t="s">
        <v>1191</v>
      </c>
      <c r="F146" s="645">
        <v>175</v>
      </c>
      <c r="G146" s="654" t="s">
        <v>168</v>
      </c>
      <c r="H146" s="655">
        <v>3.2</v>
      </c>
      <c r="I146" s="656">
        <v>80410</v>
      </c>
      <c r="J146" s="645" t="s">
        <v>1192</v>
      </c>
      <c r="K146" s="694">
        <v>520</v>
      </c>
      <c r="L146" s="670" t="s">
        <v>297</v>
      </c>
      <c r="M146" s="670" t="s">
        <v>297</v>
      </c>
      <c r="N146" s="649" t="s">
        <v>471</v>
      </c>
      <c r="O146" s="645" t="s">
        <v>59</v>
      </c>
      <c r="P146" s="664"/>
    </row>
    <row r="147" spans="1:24" ht="15">
      <c r="A147" s="672">
        <v>110</v>
      </c>
      <c r="B147" s="645" t="s">
        <v>53</v>
      </c>
      <c r="C147" s="645">
        <v>4726483.3333333302</v>
      </c>
      <c r="D147" s="696" t="s">
        <v>1318</v>
      </c>
      <c r="E147" s="646" t="s">
        <v>1191</v>
      </c>
      <c r="F147" s="645">
        <v>176</v>
      </c>
      <c r="G147" s="654" t="s">
        <v>41</v>
      </c>
      <c r="H147" s="655">
        <v>780</v>
      </c>
      <c r="I147" s="656">
        <v>80410</v>
      </c>
      <c r="J147" s="645" t="s">
        <v>1192</v>
      </c>
      <c r="K147" s="694">
        <v>88000</v>
      </c>
      <c r="L147" s="670" t="s">
        <v>297</v>
      </c>
      <c r="M147" s="670" t="s">
        <v>297</v>
      </c>
      <c r="N147" s="649" t="s">
        <v>471</v>
      </c>
      <c r="O147" s="645" t="s">
        <v>59</v>
      </c>
      <c r="P147" s="664"/>
    </row>
    <row r="148" spans="1:24" ht="15">
      <c r="A148" s="672">
        <v>111</v>
      </c>
      <c r="B148" s="645" t="s">
        <v>53</v>
      </c>
      <c r="C148" s="645">
        <v>4875143.3333333302</v>
      </c>
      <c r="D148" s="695" t="s">
        <v>1319</v>
      </c>
      <c r="E148" s="646" t="s">
        <v>1191</v>
      </c>
      <c r="F148" s="645">
        <v>177</v>
      </c>
      <c r="G148" s="654" t="s">
        <v>37</v>
      </c>
      <c r="H148" s="655">
        <v>10</v>
      </c>
      <c r="I148" s="656">
        <v>80410</v>
      </c>
      <c r="J148" s="645" t="s">
        <v>1192</v>
      </c>
      <c r="K148" s="694">
        <v>1015</v>
      </c>
      <c r="L148" s="670" t="s">
        <v>297</v>
      </c>
      <c r="M148" s="670" t="s">
        <v>297</v>
      </c>
      <c r="N148" s="649" t="s">
        <v>471</v>
      </c>
      <c r="O148" s="645" t="s">
        <v>59</v>
      </c>
      <c r="P148" s="664"/>
    </row>
    <row r="149" spans="1:24" ht="15">
      <c r="A149" s="672">
        <v>112</v>
      </c>
      <c r="B149" s="645" t="s">
        <v>53</v>
      </c>
      <c r="C149" s="645">
        <v>5023803.3333333302</v>
      </c>
      <c r="D149" s="695" t="s">
        <v>1320</v>
      </c>
      <c r="E149" s="646" t="s">
        <v>1191</v>
      </c>
      <c r="F149" s="645">
        <v>178</v>
      </c>
      <c r="G149" s="654" t="s">
        <v>37</v>
      </c>
      <c r="H149" s="655">
        <v>3</v>
      </c>
      <c r="I149" s="656">
        <v>80410</v>
      </c>
      <c r="J149" s="645" t="s">
        <v>1192</v>
      </c>
      <c r="K149" s="694">
        <v>6200</v>
      </c>
      <c r="L149" s="670" t="s">
        <v>297</v>
      </c>
      <c r="M149" s="670" t="s">
        <v>297</v>
      </c>
      <c r="N149" s="649" t="s">
        <v>471</v>
      </c>
      <c r="O149" s="645" t="s">
        <v>59</v>
      </c>
      <c r="P149" s="664"/>
    </row>
    <row r="150" spans="1:24" ht="15">
      <c r="A150" s="672">
        <v>113</v>
      </c>
      <c r="B150" s="645" t="s">
        <v>53</v>
      </c>
      <c r="C150" s="645">
        <v>5172463.3333333302</v>
      </c>
      <c r="D150" s="695" t="s">
        <v>1321</v>
      </c>
      <c r="E150" s="646" t="s">
        <v>1191</v>
      </c>
      <c r="F150" s="645">
        <v>179</v>
      </c>
      <c r="G150" s="654" t="s">
        <v>1322</v>
      </c>
      <c r="H150" s="655">
        <v>12</v>
      </c>
      <c r="I150" s="656">
        <v>80410</v>
      </c>
      <c r="J150" s="645" t="s">
        <v>1192</v>
      </c>
      <c r="K150" s="694">
        <v>824</v>
      </c>
      <c r="L150" s="670" t="s">
        <v>297</v>
      </c>
      <c r="M150" s="670" t="s">
        <v>297</v>
      </c>
      <c r="N150" s="649" t="s">
        <v>471</v>
      </c>
      <c r="O150" s="645" t="s">
        <v>59</v>
      </c>
      <c r="P150" s="664"/>
    </row>
    <row r="151" spans="1:24">
      <c r="A151" s="672"/>
      <c r="B151" s="645"/>
      <c r="C151" s="668"/>
      <c r="D151" s="1150" t="s">
        <v>1323</v>
      </c>
      <c r="E151" s="1151"/>
      <c r="F151" s="1151"/>
      <c r="G151" s="1151"/>
      <c r="H151" s="1151"/>
      <c r="I151" s="1152"/>
      <c r="J151" s="672"/>
      <c r="K151" s="663">
        <f>SUM(K152:K159)</f>
        <v>24528</v>
      </c>
      <c r="L151" s="670"/>
      <c r="M151" s="670"/>
      <c r="N151" s="654"/>
      <c r="O151" s="654"/>
      <c r="P151" s="664"/>
    </row>
    <row r="152" spans="1:24" ht="15">
      <c r="A152" s="672">
        <v>114</v>
      </c>
      <c r="B152" s="645" t="s">
        <v>53</v>
      </c>
      <c r="C152" s="645">
        <v>3190000</v>
      </c>
      <c r="D152" s="671" t="s">
        <v>1324</v>
      </c>
      <c r="E152" s="646" t="s">
        <v>1191</v>
      </c>
      <c r="F152" s="645">
        <v>796</v>
      </c>
      <c r="G152" s="654" t="s">
        <v>42</v>
      </c>
      <c r="H152" s="662">
        <v>150</v>
      </c>
      <c r="I152" s="656">
        <v>80410</v>
      </c>
      <c r="J152" s="645" t="s">
        <v>1192</v>
      </c>
      <c r="K152" s="674">
        <v>5500</v>
      </c>
      <c r="L152" s="697" t="s">
        <v>1325</v>
      </c>
      <c r="M152" s="670" t="s">
        <v>326</v>
      </c>
      <c r="N152" s="649" t="s">
        <v>471</v>
      </c>
      <c r="O152" s="645" t="s">
        <v>59</v>
      </c>
      <c r="P152" s="664">
        <v>30</v>
      </c>
    </row>
    <row r="153" spans="1:24" ht="15">
      <c r="A153" s="672">
        <v>115</v>
      </c>
      <c r="B153" s="645" t="s">
        <v>53</v>
      </c>
      <c r="C153" s="645">
        <v>4590000</v>
      </c>
      <c r="D153" s="669" t="s">
        <v>1326</v>
      </c>
      <c r="E153" s="646" t="s">
        <v>1191</v>
      </c>
      <c r="F153" s="660" t="s">
        <v>54</v>
      </c>
      <c r="G153" s="654" t="s">
        <v>37</v>
      </c>
      <c r="H153" s="662">
        <v>10</v>
      </c>
      <c r="I153" s="656">
        <v>80410</v>
      </c>
      <c r="J153" s="645" t="s">
        <v>1192</v>
      </c>
      <c r="K153" s="674">
        <v>650</v>
      </c>
      <c r="L153" s="697" t="s">
        <v>1325</v>
      </c>
      <c r="M153" s="670" t="s">
        <v>326</v>
      </c>
      <c r="N153" s="649" t="s">
        <v>471</v>
      </c>
      <c r="O153" s="645" t="s">
        <v>59</v>
      </c>
      <c r="P153" s="664">
        <v>34</v>
      </c>
    </row>
    <row r="154" spans="1:24" ht="15">
      <c r="A154" s="672">
        <v>116</v>
      </c>
      <c r="B154" s="645" t="s">
        <v>53</v>
      </c>
      <c r="C154" s="645">
        <v>3150000</v>
      </c>
      <c r="D154" s="669" t="s">
        <v>1327</v>
      </c>
      <c r="E154" s="646" t="s">
        <v>1191</v>
      </c>
      <c r="F154" s="645">
        <v>796</v>
      </c>
      <c r="G154" s="654" t="s">
        <v>37</v>
      </c>
      <c r="H154" s="662">
        <v>30</v>
      </c>
      <c r="I154" s="656">
        <v>80410</v>
      </c>
      <c r="J154" s="645" t="s">
        <v>1192</v>
      </c>
      <c r="K154" s="674">
        <v>6573</v>
      </c>
      <c r="L154" s="697" t="s">
        <v>1325</v>
      </c>
      <c r="M154" s="670" t="s">
        <v>326</v>
      </c>
      <c r="N154" s="654" t="s">
        <v>141</v>
      </c>
      <c r="O154" s="645" t="s">
        <v>57</v>
      </c>
      <c r="P154" s="664">
        <v>540</v>
      </c>
    </row>
    <row r="155" spans="1:24" ht="15">
      <c r="A155" s="672">
        <v>117</v>
      </c>
      <c r="B155" s="645" t="s">
        <v>53</v>
      </c>
      <c r="C155" s="645">
        <v>3150000</v>
      </c>
      <c r="D155" s="669" t="s">
        <v>1328</v>
      </c>
      <c r="E155" s="646" t="s">
        <v>1191</v>
      </c>
      <c r="F155" s="645">
        <v>796</v>
      </c>
      <c r="G155" s="676" t="s">
        <v>37</v>
      </c>
      <c r="H155" s="655">
        <f>4+3</f>
        <v>7</v>
      </c>
      <c r="I155" s="656">
        <v>80410</v>
      </c>
      <c r="J155" s="645" t="s">
        <v>1192</v>
      </c>
      <c r="K155" s="674">
        <f>P155*H155</f>
        <v>2240</v>
      </c>
      <c r="L155" s="697" t="s">
        <v>1325</v>
      </c>
      <c r="M155" s="670" t="s">
        <v>326</v>
      </c>
      <c r="N155" s="654" t="s">
        <v>141</v>
      </c>
      <c r="O155" s="645" t="s">
        <v>57</v>
      </c>
      <c r="P155" s="664">
        <v>320</v>
      </c>
    </row>
    <row r="156" spans="1:24" ht="15">
      <c r="A156" s="672">
        <v>118</v>
      </c>
      <c r="B156" s="645" t="s">
        <v>53</v>
      </c>
      <c r="C156" s="645">
        <v>3150000</v>
      </c>
      <c r="D156" s="671" t="s">
        <v>1329</v>
      </c>
      <c r="E156" s="646" t="s">
        <v>1191</v>
      </c>
      <c r="F156" s="645">
        <v>796</v>
      </c>
      <c r="G156" s="676" t="s">
        <v>37</v>
      </c>
      <c r="H156" s="662">
        <v>20</v>
      </c>
      <c r="I156" s="656">
        <v>80410</v>
      </c>
      <c r="J156" s="645" t="s">
        <v>1192</v>
      </c>
      <c r="K156" s="674">
        <v>3800</v>
      </c>
      <c r="L156" s="697" t="s">
        <v>1325</v>
      </c>
      <c r="M156" s="670" t="s">
        <v>326</v>
      </c>
      <c r="N156" s="654" t="s">
        <v>141</v>
      </c>
      <c r="O156" s="645" t="s">
        <v>57</v>
      </c>
      <c r="P156" s="698">
        <v>188.83</v>
      </c>
    </row>
    <row r="157" spans="1:24" ht="15">
      <c r="A157" s="672">
        <v>119</v>
      </c>
      <c r="B157" s="645" t="s">
        <v>53</v>
      </c>
      <c r="C157" s="645">
        <v>3150000</v>
      </c>
      <c r="D157" s="671" t="s">
        <v>1330</v>
      </c>
      <c r="E157" s="646" t="s">
        <v>1191</v>
      </c>
      <c r="F157" s="645">
        <v>796</v>
      </c>
      <c r="G157" s="676" t="s">
        <v>37</v>
      </c>
      <c r="H157" s="662">
        <v>1</v>
      </c>
      <c r="I157" s="656">
        <v>80410</v>
      </c>
      <c r="J157" s="645" t="s">
        <v>1192</v>
      </c>
      <c r="K157" s="674">
        <v>740</v>
      </c>
      <c r="L157" s="697" t="s">
        <v>1325</v>
      </c>
      <c r="M157" s="670" t="s">
        <v>326</v>
      </c>
      <c r="N157" s="654" t="s">
        <v>141</v>
      </c>
      <c r="O157" s="645" t="s">
        <v>57</v>
      </c>
      <c r="P157" s="698"/>
    </row>
    <row r="158" spans="1:24" ht="15">
      <c r="A158" s="672">
        <v>120</v>
      </c>
      <c r="B158" s="645" t="s">
        <v>53</v>
      </c>
      <c r="C158" s="645">
        <v>3150000</v>
      </c>
      <c r="D158" s="675" t="s">
        <v>1259</v>
      </c>
      <c r="E158" s="646" t="s">
        <v>1191</v>
      </c>
      <c r="F158" s="645">
        <v>796</v>
      </c>
      <c r="G158" s="676" t="s">
        <v>37</v>
      </c>
      <c r="H158" s="655">
        <v>75</v>
      </c>
      <c r="I158" s="656">
        <v>80410</v>
      </c>
      <c r="J158" s="645" t="s">
        <v>1192</v>
      </c>
      <c r="K158" s="659">
        <f>P158*H158</f>
        <v>1725</v>
      </c>
      <c r="L158" s="697" t="s">
        <v>1325</v>
      </c>
      <c r="M158" s="670" t="s">
        <v>326</v>
      </c>
      <c r="N158" s="654" t="s">
        <v>141</v>
      </c>
      <c r="O158" s="645" t="s">
        <v>57</v>
      </c>
      <c r="P158" s="664">
        <v>23</v>
      </c>
    </row>
    <row r="159" spans="1:24" s="755" customFormat="1" ht="15">
      <c r="A159" s="672">
        <v>121</v>
      </c>
      <c r="B159" s="744" t="s">
        <v>116</v>
      </c>
      <c r="C159" s="744">
        <v>3150000</v>
      </c>
      <c r="D159" s="745" t="s">
        <v>1331</v>
      </c>
      <c r="E159" s="699" t="s">
        <v>1191</v>
      </c>
      <c r="F159" s="744"/>
      <c r="G159" s="746"/>
      <c r="H159" s="747"/>
      <c r="I159" s="748">
        <v>80411</v>
      </c>
      <c r="J159" s="744" t="s">
        <v>1192</v>
      </c>
      <c r="K159" s="749">
        <v>3300</v>
      </c>
      <c r="L159" s="699"/>
      <c r="M159" s="699"/>
      <c r="N159" s="746" t="s">
        <v>141</v>
      </c>
      <c r="O159" s="744" t="s">
        <v>57</v>
      </c>
      <c r="P159" s="700"/>
      <c r="Q159" s="701"/>
      <c r="R159" s="751"/>
      <c r="S159" s="702"/>
      <c r="T159" s="703"/>
      <c r="U159" s="704"/>
      <c r="V159" s="752"/>
      <c r="W159" s="753"/>
      <c r="X159" s="754"/>
    </row>
    <row r="160" spans="1:24">
      <c r="A160" s="672"/>
      <c r="B160" s="645"/>
      <c r="C160" s="645"/>
      <c r="D160" s="678" t="s">
        <v>1332</v>
      </c>
      <c r="E160" s="646"/>
      <c r="F160" s="645"/>
      <c r="G160" s="654"/>
      <c r="H160" s="662"/>
      <c r="I160" s="656"/>
      <c r="J160" s="645"/>
      <c r="K160" s="663">
        <f>K161</f>
        <v>4500</v>
      </c>
      <c r="L160" s="670"/>
      <c r="M160" s="670"/>
      <c r="N160" s="649"/>
      <c r="O160" s="645"/>
    </row>
    <row r="161" spans="1:16" ht="15">
      <c r="A161" s="646">
        <v>122</v>
      </c>
      <c r="B161" s="645" t="s">
        <v>53</v>
      </c>
      <c r="C161" s="668"/>
      <c r="D161" s="675" t="s">
        <v>1333</v>
      </c>
      <c r="E161" s="646"/>
      <c r="F161" s="645">
        <v>796</v>
      </c>
      <c r="G161" s="654" t="s">
        <v>37</v>
      </c>
      <c r="H161" s="662">
        <v>5</v>
      </c>
      <c r="I161" s="656">
        <v>80410</v>
      </c>
      <c r="J161" s="645" t="s">
        <v>1192</v>
      </c>
      <c r="K161" s="659">
        <v>4500</v>
      </c>
      <c r="L161" s="670" t="s">
        <v>1334</v>
      </c>
      <c r="M161" s="670" t="s">
        <v>1334</v>
      </c>
      <c r="N161" s="649" t="s">
        <v>471</v>
      </c>
      <c r="O161" s="645" t="s">
        <v>57</v>
      </c>
      <c r="P161" s="664"/>
    </row>
    <row r="162" spans="1:16">
      <c r="A162" s="672"/>
      <c r="B162" s="645"/>
      <c r="C162" s="668"/>
      <c r="D162" s="1150" t="s">
        <v>1335</v>
      </c>
      <c r="E162" s="1151"/>
      <c r="F162" s="1151"/>
      <c r="G162" s="1151"/>
      <c r="H162" s="1151"/>
      <c r="I162" s="1152"/>
      <c r="J162" s="672"/>
      <c r="K162" s="663">
        <f>K163+K164</f>
        <v>1346960.45</v>
      </c>
      <c r="L162" s="670"/>
      <c r="M162" s="670"/>
      <c r="N162" s="654"/>
      <c r="O162" s="654"/>
      <c r="P162" s="664"/>
    </row>
    <row r="163" spans="1:16" ht="15">
      <c r="A163" s="672">
        <v>123</v>
      </c>
      <c r="B163" s="645" t="s">
        <v>53</v>
      </c>
      <c r="C163" s="645">
        <v>3130000</v>
      </c>
      <c r="D163" s="669" t="s">
        <v>1261</v>
      </c>
      <c r="E163" s="646"/>
      <c r="F163" s="645">
        <v>166</v>
      </c>
      <c r="G163" s="654" t="s">
        <v>41</v>
      </c>
      <c r="H163" s="668">
        <v>4000</v>
      </c>
      <c r="I163" s="656">
        <v>80410</v>
      </c>
      <c r="J163" s="645" t="s">
        <v>1192</v>
      </c>
      <c r="K163" s="659">
        <f>P163*H163</f>
        <v>1152000</v>
      </c>
      <c r="L163" s="670" t="s">
        <v>297</v>
      </c>
      <c r="M163" s="670" t="s">
        <v>341</v>
      </c>
      <c r="N163" s="654" t="s">
        <v>141</v>
      </c>
      <c r="O163" s="645" t="s">
        <v>57</v>
      </c>
      <c r="P163" s="664">
        <v>288</v>
      </c>
    </row>
    <row r="164" spans="1:16">
      <c r="A164" s="672"/>
      <c r="B164" s="645"/>
      <c r="C164" s="645"/>
      <c r="D164" s="678" t="s">
        <v>1262</v>
      </c>
      <c r="E164" s="646"/>
      <c r="F164" s="645"/>
      <c r="G164" s="654"/>
      <c r="H164" s="682"/>
      <c r="I164" s="656"/>
      <c r="J164" s="645"/>
      <c r="K164" s="663">
        <f>SUM(K165:K183)</f>
        <v>194960.44999999998</v>
      </c>
      <c r="L164" s="670"/>
      <c r="M164" s="670"/>
      <c r="N164" s="643"/>
      <c r="O164" s="645"/>
      <c r="P164" s="664"/>
    </row>
    <row r="165" spans="1:16" ht="15">
      <c r="A165" s="672">
        <v>124</v>
      </c>
      <c r="B165" s="645" t="s">
        <v>53</v>
      </c>
      <c r="C165" s="668"/>
      <c r="D165" s="669" t="s">
        <v>1265</v>
      </c>
      <c r="E165" s="646"/>
      <c r="F165" s="645">
        <v>166</v>
      </c>
      <c r="G165" s="654" t="s">
        <v>41</v>
      </c>
      <c r="H165" s="662">
        <v>8</v>
      </c>
      <c r="I165" s="656">
        <v>80410</v>
      </c>
      <c r="J165" s="645" t="s">
        <v>1192</v>
      </c>
      <c r="K165" s="659">
        <f>P165*H165</f>
        <v>3832</v>
      </c>
      <c r="L165" s="670" t="s">
        <v>297</v>
      </c>
      <c r="M165" s="670" t="s">
        <v>341</v>
      </c>
      <c r="N165" s="643" t="s">
        <v>56</v>
      </c>
      <c r="O165" s="645" t="s">
        <v>57</v>
      </c>
      <c r="P165" s="664">
        <v>479</v>
      </c>
    </row>
    <row r="166" spans="1:16" ht="15">
      <c r="A166" s="672">
        <v>125</v>
      </c>
      <c r="B166" s="645" t="s">
        <v>53</v>
      </c>
      <c r="C166" s="668"/>
      <c r="D166" s="669" t="s">
        <v>1266</v>
      </c>
      <c r="E166" s="646"/>
      <c r="F166" s="645">
        <v>166</v>
      </c>
      <c r="G166" s="654" t="s">
        <v>41</v>
      </c>
      <c r="H166" s="662">
        <v>17.32</v>
      </c>
      <c r="I166" s="656">
        <v>80410</v>
      </c>
      <c r="J166" s="645" t="s">
        <v>1192</v>
      </c>
      <c r="K166" s="659">
        <f>P166*H166</f>
        <v>3689.16</v>
      </c>
      <c r="L166" s="670" t="s">
        <v>297</v>
      </c>
      <c r="M166" s="670" t="s">
        <v>341</v>
      </c>
      <c r="N166" s="643" t="s">
        <v>56</v>
      </c>
      <c r="O166" s="645" t="s">
        <v>57</v>
      </c>
      <c r="P166" s="664">
        <v>213</v>
      </c>
    </row>
    <row r="167" spans="1:16" ht="15">
      <c r="A167" s="672">
        <v>126</v>
      </c>
      <c r="B167" s="645" t="s">
        <v>53</v>
      </c>
      <c r="C167" s="668"/>
      <c r="D167" s="669" t="s">
        <v>1267</v>
      </c>
      <c r="E167" s="646"/>
      <c r="F167" s="645">
        <v>166</v>
      </c>
      <c r="G167" s="654" t="s">
        <v>41</v>
      </c>
      <c r="H167" s="662">
        <v>70</v>
      </c>
      <c r="I167" s="656">
        <v>80410</v>
      </c>
      <c r="J167" s="645" t="s">
        <v>1192</v>
      </c>
      <c r="K167" s="659">
        <f>P167*H167</f>
        <v>11900</v>
      </c>
      <c r="L167" s="670" t="s">
        <v>297</v>
      </c>
      <c r="M167" s="670" t="s">
        <v>341</v>
      </c>
      <c r="N167" s="643" t="s">
        <v>56</v>
      </c>
      <c r="O167" s="645" t="s">
        <v>57</v>
      </c>
      <c r="P167" s="664">
        <v>170</v>
      </c>
    </row>
    <row r="168" spans="1:16" ht="15">
      <c r="A168" s="672">
        <v>127</v>
      </c>
      <c r="B168" s="645" t="s">
        <v>53</v>
      </c>
      <c r="C168" s="668"/>
      <c r="D168" s="669" t="s">
        <v>1336</v>
      </c>
      <c r="E168" s="646"/>
      <c r="F168" s="645">
        <v>166</v>
      </c>
      <c r="G168" s="654" t="s">
        <v>37</v>
      </c>
      <c r="H168" s="662">
        <v>1500</v>
      </c>
      <c r="I168" s="656">
        <v>80410</v>
      </c>
      <c r="J168" s="645" t="s">
        <v>1192</v>
      </c>
      <c r="K168" s="659">
        <v>14700</v>
      </c>
      <c r="L168" s="670" t="s">
        <v>297</v>
      </c>
      <c r="M168" s="670" t="s">
        <v>341</v>
      </c>
      <c r="N168" s="643" t="s">
        <v>56</v>
      </c>
      <c r="O168" s="645" t="s">
        <v>57</v>
      </c>
      <c r="P168" s="664"/>
    </row>
    <row r="169" spans="1:16" ht="15">
      <c r="A169" s="672">
        <v>128</v>
      </c>
      <c r="B169" s="645" t="s">
        <v>53</v>
      </c>
      <c r="C169" s="668"/>
      <c r="D169" s="669" t="s">
        <v>1269</v>
      </c>
      <c r="E169" s="646"/>
      <c r="F169" s="660" t="s">
        <v>54</v>
      </c>
      <c r="G169" s="654" t="s">
        <v>42</v>
      </c>
      <c r="H169" s="662">
        <v>1100</v>
      </c>
      <c r="I169" s="656">
        <v>80410</v>
      </c>
      <c r="J169" s="645" t="s">
        <v>1192</v>
      </c>
      <c r="K169" s="659">
        <f t="shared" ref="K169:K183" si="5">P169*H169</f>
        <v>2255</v>
      </c>
      <c r="L169" s="670" t="s">
        <v>297</v>
      </c>
      <c r="M169" s="670" t="s">
        <v>341</v>
      </c>
      <c r="N169" s="643" t="s">
        <v>56</v>
      </c>
      <c r="O169" s="645" t="s">
        <v>57</v>
      </c>
      <c r="P169" s="664">
        <v>2.0499999999999998</v>
      </c>
    </row>
    <row r="170" spans="1:16" ht="15">
      <c r="A170" s="672">
        <v>129</v>
      </c>
      <c r="B170" s="645" t="s">
        <v>53</v>
      </c>
      <c r="C170" s="668"/>
      <c r="D170" s="669" t="s">
        <v>1270</v>
      </c>
      <c r="E170" s="646"/>
      <c r="F170" s="645">
        <v>166</v>
      </c>
      <c r="G170" s="654" t="s">
        <v>41</v>
      </c>
      <c r="H170" s="662">
        <v>2.5979999999999999</v>
      </c>
      <c r="I170" s="656">
        <v>80410</v>
      </c>
      <c r="J170" s="645" t="s">
        <v>1192</v>
      </c>
      <c r="K170" s="659">
        <f t="shared" si="5"/>
        <v>1938.1079999999999</v>
      </c>
      <c r="L170" s="670" t="s">
        <v>297</v>
      </c>
      <c r="M170" s="670" t="s">
        <v>341</v>
      </c>
      <c r="N170" s="643" t="s">
        <v>56</v>
      </c>
      <c r="O170" s="645" t="s">
        <v>57</v>
      </c>
      <c r="P170" s="664">
        <v>746</v>
      </c>
    </row>
    <row r="171" spans="1:16" ht="15">
      <c r="A171" s="672">
        <v>130</v>
      </c>
      <c r="B171" s="645" t="s">
        <v>53</v>
      </c>
      <c r="C171" s="668"/>
      <c r="D171" s="669" t="s">
        <v>1271</v>
      </c>
      <c r="E171" s="646"/>
      <c r="F171" s="645">
        <v>166</v>
      </c>
      <c r="G171" s="654" t="s">
        <v>41</v>
      </c>
      <c r="H171" s="662">
        <v>11</v>
      </c>
      <c r="I171" s="656">
        <v>80410</v>
      </c>
      <c r="J171" s="645" t="s">
        <v>1192</v>
      </c>
      <c r="K171" s="659">
        <f t="shared" si="5"/>
        <v>9031</v>
      </c>
      <c r="L171" s="670" t="s">
        <v>297</v>
      </c>
      <c r="M171" s="670" t="s">
        <v>341</v>
      </c>
      <c r="N171" s="643" t="s">
        <v>56</v>
      </c>
      <c r="O171" s="645" t="s">
        <v>57</v>
      </c>
      <c r="P171" s="664">
        <v>821</v>
      </c>
    </row>
    <row r="172" spans="1:16" ht="15">
      <c r="A172" s="672">
        <v>131</v>
      </c>
      <c r="B172" s="645" t="s">
        <v>53</v>
      </c>
      <c r="C172" s="668"/>
      <c r="D172" s="669" t="s">
        <v>1271</v>
      </c>
      <c r="E172" s="646"/>
      <c r="F172" s="660" t="s">
        <v>1272</v>
      </c>
      <c r="G172" s="654" t="s">
        <v>168</v>
      </c>
      <c r="H172" s="662">
        <v>46</v>
      </c>
      <c r="I172" s="656">
        <v>80410</v>
      </c>
      <c r="J172" s="645" t="s">
        <v>1192</v>
      </c>
      <c r="K172" s="659">
        <f t="shared" si="5"/>
        <v>3174</v>
      </c>
      <c r="L172" s="670" t="s">
        <v>297</v>
      </c>
      <c r="M172" s="670" t="s">
        <v>341</v>
      </c>
      <c r="N172" s="643" t="s">
        <v>56</v>
      </c>
      <c r="O172" s="645" t="s">
        <v>57</v>
      </c>
      <c r="P172" s="664">
        <v>69</v>
      </c>
    </row>
    <row r="173" spans="1:16" ht="15">
      <c r="A173" s="672">
        <v>132</v>
      </c>
      <c r="B173" s="645" t="s">
        <v>53</v>
      </c>
      <c r="C173" s="668"/>
      <c r="D173" s="669" t="s">
        <v>1273</v>
      </c>
      <c r="E173" s="646"/>
      <c r="F173" s="645">
        <v>166</v>
      </c>
      <c r="G173" s="654" t="s">
        <v>41</v>
      </c>
      <c r="H173" s="662">
        <v>320</v>
      </c>
      <c r="I173" s="656">
        <v>80410</v>
      </c>
      <c r="J173" s="645" t="s">
        <v>1192</v>
      </c>
      <c r="K173" s="659">
        <f t="shared" si="5"/>
        <v>28160</v>
      </c>
      <c r="L173" s="670" t="s">
        <v>297</v>
      </c>
      <c r="M173" s="670" t="s">
        <v>341</v>
      </c>
      <c r="N173" s="643" t="s">
        <v>56</v>
      </c>
      <c r="O173" s="645" t="s">
        <v>57</v>
      </c>
      <c r="P173" s="664">
        <v>88</v>
      </c>
    </row>
    <row r="174" spans="1:16" ht="15">
      <c r="A174" s="672">
        <v>133</v>
      </c>
      <c r="B174" s="645" t="s">
        <v>53</v>
      </c>
      <c r="C174" s="668"/>
      <c r="D174" s="669" t="s">
        <v>1337</v>
      </c>
      <c r="E174" s="646"/>
      <c r="F174" s="645">
        <v>166</v>
      </c>
      <c r="G174" s="654" t="s">
        <v>41</v>
      </c>
      <c r="H174" s="655">
        <v>40</v>
      </c>
      <c r="I174" s="656">
        <v>80410</v>
      </c>
      <c r="J174" s="645" t="s">
        <v>1192</v>
      </c>
      <c r="K174" s="659">
        <f t="shared" si="5"/>
        <v>10520</v>
      </c>
      <c r="L174" s="670" t="s">
        <v>326</v>
      </c>
      <c r="M174" s="670" t="s">
        <v>341</v>
      </c>
      <c r="N174" s="643" t="s">
        <v>56</v>
      </c>
      <c r="O174" s="645" t="s">
        <v>57</v>
      </c>
      <c r="P174" s="664">
        <v>263</v>
      </c>
    </row>
    <row r="175" spans="1:16" ht="15">
      <c r="A175" s="672">
        <v>134</v>
      </c>
      <c r="B175" s="645" t="s">
        <v>53</v>
      </c>
      <c r="C175" s="668"/>
      <c r="D175" s="669" t="s">
        <v>1275</v>
      </c>
      <c r="E175" s="646"/>
      <c r="F175" s="660" t="s">
        <v>54</v>
      </c>
      <c r="G175" s="654" t="s">
        <v>42</v>
      </c>
      <c r="H175" s="662">
        <v>4200</v>
      </c>
      <c r="I175" s="656">
        <v>80410</v>
      </c>
      <c r="J175" s="645" t="s">
        <v>1192</v>
      </c>
      <c r="K175" s="659">
        <f t="shared" si="5"/>
        <v>5040</v>
      </c>
      <c r="L175" s="670" t="s">
        <v>297</v>
      </c>
      <c r="M175" s="670" t="s">
        <v>341</v>
      </c>
      <c r="N175" s="643" t="s">
        <v>56</v>
      </c>
      <c r="O175" s="645" t="s">
        <v>57</v>
      </c>
      <c r="P175" s="664">
        <v>1.2</v>
      </c>
    </row>
    <row r="176" spans="1:16" ht="15">
      <c r="A176" s="672">
        <v>135</v>
      </c>
      <c r="B176" s="645" t="s">
        <v>53</v>
      </c>
      <c r="C176" s="668"/>
      <c r="D176" s="669" t="s">
        <v>1277</v>
      </c>
      <c r="E176" s="646"/>
      <c r="F176" s="645">
        <v>796</v>
      </c>
      <c r="G176" s="654" t="s">
        <v>37</v>
      </c>
      <c r="H176" s="662">
        <v>2000</v>
      </c>
      <c r="I176" s="656">
        <v>80410</v>
      </c>
      <c r="J176" s="645" t="s">
        <v>1192</v>
      </c>
      <c r="K176" s="659">
        <f t="shared" si="5"/>
        <v>10000</v>
      </c>
      <c r="L176" s="670" t="s">
        <v>297</v>
      </c>
      <c r="M176" s="670" t="s">
        <v>341</v>
      </c>
      <c r="N176" s="643" t="s">
        <v>56</v>
      </c>
      <c r="O176" s="645" t="s">
        <v>57</v>
      </c>
      <c r="P176" s="664">
        <v>5</v>
      </c>
    </row>
    <row r="177" spans="1:16" ht="15">
      <c r="A177" s="672">
        <v>136</v>
      </c>
      <c r="B177" s="645" t="s">
        <v>53</v>
      </c>
      <c r="C177" s="645">
        <v>3190330</v>
      </c>
      <c r="D177" s="669" t="s">
        <v>1278</v>
      </c>
      <c r="E177" s="646"/>
      <c r="F177" s="660" t="s">
        <v>54</v>
      </c>
      <c r="G177" s="654" t="s">
        <v>42</v>
      </c>
      <c r="H177" s="662">
        <v>900</v>
      </c>
      <c r="I177" s="656">
        <v>80410</v>
      </c>
      <c r="J177" s="645" t="s">
        <v>1192</v>
      </c>
      <c r="K177" s="659">
        <f t="shared" si="5"/>
        <v>2700</v>
      </c>
      <c r="L177" s="670" t="s">
        <v>297</v>
      </c>
      <c r="M177" s="670" t="s">
        <v>341</v>
      </c>
      <c r="N177" s="643" t="s">
        <v>56</v>
      </c>
      <c r="O177" s="645" t="s">
        <v>57</v>
      </c>
      <c r="P177" s="664">
        <v>3</v>
      </c>
    </row>
    <row r="178" spans="1:16" ht="15">
      <c r="A178" s="672">
        <v>137</v>
      </c>
      <c r="B178" s="645" t="s">
        <v>53</v>
      </c>
      <c r="C178" s="645">
        <v>2320029</v>
      </c>
      <c r="D178" s="669" t="s">
        <v>1338</v>
      </c>
      <c r="E178" s="646"/>
      <c r="F178" s="645">
        <v>166</v>
      </c>
      <c r="G178" s="654" t="s">
        <v>41</v>
      </c>
      <c r="H178" s="662">
        <v>240</v>
      </c>
      <c r="I178" s="656">
        <v>80410</v>
      </c>
      <c r="J178" s="645" t="s">
        <v>1192</v>
      </c>
      <c r="K178" s="659">
        <f t="shared" si="5"/>
        <v>19598.399999999998</v>
      </c>
      <c r="L178" s="670" t="s">
        <v>297</v>
      </c>
      <c r="M178" s="670" t="s">
        <v>341</v>
      </c>
      <c r="N178" s="654" t="s">
        <v>141</v>
      </c>
      <c r="O178" s="645" t="s">
        <v>57</v>
      </c>
      <c r="P178" s="664">
        <v>81.66</v>
      </c>
    </row>
    <row r="179" spans="1:16" ht="15">
      <c r="A179" s="672">
        <v>138</v>
      </c>
      <c r="B179" s="645" t="s">
        <v>53</v>
      </c>
      <c r="C179" s="645">
        <v>2100000</v>
      </c>
      <c r="D179" s="669" t="s">
        <v>1339</v>
      </c>
      <c r="E179" s="646"/>
      <c r="F179" s="660" t="s">
        <v>1272</v>
      </c>
      <c r="G179" s="654" t="s">
        <v>168</v>
      </c>
      <c r="H179" s="655">
        <f>0.5+0.6+0.6+0.6</f>
        <v>2.3000000000000003</v>
      </c>
      <c r="I179" s="656">
        <v>80410</v>
      </c>
      <c r="J179" s="645" t="s">
        <v>1192</v>
      </c>
      <c r="K179" s="659">
        <f t="shared" si="5"/>
        <v>220.8</v>
      </c>
      <c r="L179" s="670" t="s">
        <v>297</v>
      </c>
      <c r="M179" s="670" t="s">
        <v>341</v>
      </c>
      <c r="N179" s="649" t="s">
        <v>471</v>
      </c>
      <c r="O179" s="645" t="s">
        <v>59</v>
      </c>
      <c r="P179" s="664">
        <v>96</v>
      </c>
    </row>
    <row r="180" spans="1:16" ht="15">
      <c r="A180" s="672">
        <v>139</v>
      </c>
      <c r="B180" s="645" t="s">
        <v>53</v>
      </c>
      <c r="C180" s="645">
        <v>2429119</v>
      </c>
      <c r="D180" s="669" t="s">
        <v>1340</v>
      </c>
      <c r="E180" s="646"/>
      <c r="F180" s="674">
        <v>168</v>
      </c>
      <c r="G180" s="654" t="s">
        <v>41</v>
      </c>
      <c r="H180" s="668">
        <v>100</v>
      </c>
      <c r="I180" s="656">
        <v>80410</v>
      </c>
      <c r="J180" s="645" t="s">
        <v>1192</v>
      </c>
      <c r="K180" s="659">
        <f t="shared" si="5"/>
        <v>33000</v>
      </c>
      <c r="L180" s="670" t="s">
        <v>326</v>
      </c>
      <c r="M180" s="670" t="s">
        <v>341</v>
      </c>
      <c r="N180" s="654" t="s">
        <v>141</v>
      </c>
      <c r="O180" s="645" t="s">
        <v>57</v>
      </c>
      <c r="P180" s="664">
        <v>330</v>
      </c>
    </row>
    <row r="181" spans="1:16" ht="15">
      <c r="A181" s="672">
        <v>140</v>
      </c>
      <c r="B181" s="645" t="s">
        <v>53</v>
      </c>
      <c r="C181" s="645">
        <v>4590000</v>
      </c>
      <c r="D181" s="669" t="s">
        <v>1341</v>
      </c>
      <c r="E181" s="646"/>
      <c r="F181" s="645">
        <v>166</v>
      </c>
      <c r="G181" s="654" t="s">
        <v>41</v>
      </c>
      <c r="H181" s="682">
        <v>3</v>
      </c>
      <c r="I181" s="656">
        <v>80410</v>
      </c>
      <c r="J181" s="645" t="s">
        <v>1192</v>
      </c>
      <c r="K181" s="659">
        <f t="shared" si="5"/>
        <v>2745</v>
      </c>
      <c r="L181" s="670" t="s">
        <v>326</v>
      </c>
      <c r="M181" s="670" t="s">
        <v>341</v>
      </c>
      <c r="N181" s="654" t="s">
        <v>141</v>
      </c>
      <c r="O181" s="645" t="s">
        <v>57</v>
      </c>
      <c r="P181" s="664">
        <v>915</v>
      </c>
    </row>
    <row r="182" spans="1:16" ht="15">
      <c r="A182" s="672">
        <v>141</v>
      </c>
      <c r="B182" s="645" t="s">
        <v>53</v>
      </c>
      <c r="C182" s="645">
        <v>2911180</v>
      </c>
      <c r="D182" s="669" t="s">
        <v>1281</v>
      </c>
      <c r="E182" s="646"/>
      <c r="F182" s="645">
        <v>796</v>
      </c>
      <c r="G182" s="654" t="s">
        <v>37</v>
      </c>
      <c r="H182" s="668">
        <v>90</v>
      </c>
      <c r="I182" s="656">
        <v>80410</v>
      </c>
      <c r="J182" s="645" t="s">
        <v>1192</v>
      </c>
      <c r="K182" s="659">
        <f t="shared" si="5"/>
        <v>13500</v>
      </c>
      <c r="L182" s="670" t="s">
        <v>297</v>
      </c>
      <c r="M182" s="670" t="s">
        <v>341</v>
      </c>
      <c r="N182" s="654" t="s">
        <v>141</v>
      </c>
      <c r="O182" s="645" t="s">
        <v>57</v>
      </c>
      <c r="P182" s="664">
        <v>150</v>
      </c>
    </row>
    <row r="183" spans="1:16" ht="15">
      <c r="A183" s="672">
        <v>142</v>
      </c>
      <c r="B183" s="645" t="s">
        <v>53</v>
      </c>
      <c r="C183" s="645">
        <v>3131010</v>
      </c>
      <c r="D183" s="671" t="s">
        <v>1244</v>
      </c>
      <c r="E183" s="646"/>
      <c r="F183" s="660" t="s">
        <v>54</v>
      </c>
      <c r="G183" s="654" t="s">
        <v>42</v>
      </c>
      <c r="H183" s="662">
        <v>767.8</v>
      </c>
      <c r="I183" s="656">
        <v>80410</v>
      </c>
      <c r="J183" s="645" t="s">
        <v>1192</v>
      </c>
      <c r="K183" s="659">
        <f t="shared" si="5"/>
        <v>18956.982</v>
      </c>
      <c r="L183" s="670" t="s">
        <v>297</v>
      </c>
      <c r="M183" s="670" t="s">
        <v>341</v>
      </c>
      <c r="N183" s="654" t="s">
        <v>141</v>
      </c>
      <c r="O183" s="645" t="s">
        <v>57</v>
      </c>
      <c r="P183" s="664">
        <v>24.69</v>
      </c>
    </row>
    <row r="184" spans="1:16">
      <c r="A184" s="672"/>
      <c r="B184" s="645"/>
      <c r="C184" s="668"/>
      <c r="D184" s="681" t="s">
        <v>1342</v>
      </c>
      <c r="E184" s="672"/>
      <c r="F184" s="672"/>
      <c r="G184" s="654"/>
      <c r="H184" s="668"/>
      <c r="I184" s="672"/>
      <c r="J184" s="672"/>
      <c r="K184" s="663">
        <f>SUM(K185:K190)</f>
        <v>46500</v>
      </c>
      <c r="L184" s="670"/>
      <c r="M184" s="670"/>
      <c r="N184" s="654"/>
      <c r="O184" s="654"/>
      <c r="P184" s="664"/>
    </row>
    <row r="185" spans="1:16" ht="15">
      <c r="A185" s="672">
        <v>143</v>
      </c>
      <c r="B185" s="645" t="s">
        <v>53</v>
      </c>
      <c r="D185" s="671" t="s">
        <v>1343</v>
      </c>
      <c r="E185" s="646" t="s">
        <v>1191</v>
      </c>
      <c r="F185" s="645">
        <v>796</v>
      </c>
      <c r="G185" s="654" t="s">
        <v>1212</v>
      </c>
      <c r="H185" s="668"/>
      <c r="I185" s="656">
        <v>80410</v>
      </c>
      <c r="J185" s="645" t="s">
        <v>1192</v>
      </c>
      <c r="K185" s="683">
        <v>17000</v>
      </c>
      <c r="L185" s="670" t="s">
        <v>326</v>
      </c>
      <c r="M185" s="670" t="s">
        <v>341</v>
      </c>
      <c r="N185" s="649" t="s">
        <v>471</v>
      </c>
      <c r="O185" s="645" t="s">
        <v>59</v>
      </c>
      <c r="P185" s="664">
        <f>87100+60000</f>
        <v>147100</v>
      </c>
    </row>
    <row r="186" spans="1:16" ht="15">
      <c r="A186" s="672">
        <v>144</v>
      </c>
      <c r="B186" s="645" t="s">
        <v>53</v>
      </c>
      <c r="C186" s="645">
        <v>8040040</v>
      </c>
      <c r="D186" s="671" t="s">
        <v>1285</v>
      </c>
      <c r="E186" s="646" t="s">
        <v>1191</v>
      </c>
      <c r="F186" s="645">
        <v>796</v>
      </c>
      <c r="G186" s="654" t="s">
        <v>1212</v>
      </c>
      <c r="H186" s="682"/>
      <c r="I186" s="656">
        <v>80410</v>
      </c>
      <c r="J186" s="645" t="s">
        <v>1192</v>
      </c>
      <c r="K186" s="683">
        <v>8600</v>
      </c>
      <c r="L186" s="670" t="s">
        <v>297</v>
      </c>
      <c r="M186" s="670" t="s">
        <v>341</v>
      </c>
      <c r="N186" s="649" t="s">
        <v>471</v>
      </c>
      <c r="O186" s="645" t="s">
        <v>59</v>
      </c>
      <c r="P186" s="664">
        <v>4847</v>
      </c>
    </row>
    <row r="187" spans="1:16" ht="15">
      <c r="A187" s="672">
        <v>145</v>
      </c>
      <c r="B187" s="645" t="s">
        <v>53</v>
      </c>
      <c r="C187" s="645">
        <v>8513000</v>
      </c>
      <c r="D187" s="705" t="s">
        <v>1344</v>
      </c>
      <c r="E187" s="646"/>
      <c r="F187" s="645">
        <v>797</v>
      </c>
      <c r="G187" s="654" t="s">
        <v>1212</v>
      </c>
      <c r="H187" s="682"/>
      <c r="I187" s="656">
        <v>80411</v>
      </c>
      <c r="J187" s="645" t="s">
        <v>1192</v>
      </c>
      <c r="K187" s="683">
        <v>3600</v>
      </c>
      <c r="L187" s="670" t="s">
        <v>297</v>
      </c>
      <c r="M187" s="670" t="s">
        <v>326</v>
      </c>
      <c r="N187" s="649" t="s">
        <v>471</v>
      </c>
      <c r="O187" s="645" t="s">
        <v>59</v>
      </c>
      <c r="P187" s="664"/>
    </row>
    <row r="188" spans="1:16" ht="15">
      <c r="A188" s="672">
        <v>146</v>
      </c>
      <c r="B188" s="645" t="s">
        <v>53</v>
      </c>
      <c r="C188" s="645">
        <v>2924694</v>
      </c>
      <c r="D188" s="706" t="s">
        <v>1286</v>
      </c>
      <c r="E188" s="646"/>
      <c r="F188" s="645">
        <v>796</v>
      </c>
      <c r="G188" s="676" t="s">
        <v>37</v>
      </c>
      <c r="H188" s="668"/>
      <c r="I188" s="656">
        <v>80410</v>
      </c>
      <c r="J188" s="645" t="s">
        <v>1192</v>
      </c>
      <c r="K188" s="683">
        <v>2100</v>
      </c>
      <c r="L188" s="670" t="s">
        <v>297</v>
      </c>
      <c r="M188" s="670" t="s">
        <v>297</v>
      </c>
      <c r="N188" s="649" t="s">
        <v>471</v>
      </c>
      <c r="O188" s="645" t="s">
        <v>59</v>
      </c>
      <c r="P188" s="664">
        <v>2100</v>
      </c>
    </row>
    <row r="189" spans="1:16" ht="15">
      <c r="A189" s="672">
        <v>147</v>
      </c>
      <c r="B189" s="645" t="s">
        <v>53</v>
      </c>
      <c r="C189" s="645">
        <v>4030000</v>
      </c>
      <c r="D189" s="671" t="s">
        <v>1345</v>
      </c>
      <c r="E189" s="646"/>
      <c r="F189" s="645">
        <v>796</v>
      </c>
      <c r="G189" s="654" t="s">
        <v>1212</v>
      </c>
      <c r="H189" s="682"/>
      <c r="I189" s="656">
        <v>80410</v>
      </c>
      <c r="J189" s="645" t="s">
        <v>1192</v>
      </c>
      <c r="K189" s="683">
        <v>5100</v>
      </c>
      <c r="L189" s="673" t="s">
        <v>161</v>
      </c>
      <c r="M189" s="673" t="s">
        <v>162</v>
      </c>
      <c r="N189" s="649" t="s">
        <v>471</v>
      </c>
      <c r="O189" s="645" t="s">
        <v>59</v>
      </c>
      <c r="P189" s="664">
        <v>5100</v>
      </c>
    </row>
    <row r="190" spans="1:16" ht="15">
      <c r="A190" s="672">
        <v>148</v>
      </c>
      <c r="B190" s="645" t="s">
        <v>53</v>
      </c>
      <c r="C190" s="645">
        <v>4110010</v>
      </c>
      <c r="D190" s="669" t="s">
        <v>1287</v>
      </c>
      <c r="E190" s="646"/>
      <c r="F190" s="645">
        <v>796</v>
      </c>
      <c r="G190" s="676" t="s">
        <v>1346</v>
      </c>
      <c r="H190" s="668"/>
      <c r="I190" s="656">
        <v>80410</v>
      </c>
      <c r="J190" s="645" t="s">
        <v>1192</v>
      </c>
      <c r="K190" s="683">
        <v>10100</v>
      </c>
      <c r="L190" s="670" t="s">
        <v>297</v>
      </c>
      <c r="M190" s="670" t="s">
        <v>341</v>
      </c>
      <c r="N190" s="649" t="s">
        <v>471</v>
      </c>
      <c r="O190" s="645" t="s">
        <v>59</v>
      </c>
      <c r="P190" s="664">
        <f>3655+2990+3156</f>
        <v>9801</v>
      </c>
    </row>
    <row r="191" spans="1:16">
      <c r="A191" s="672"/>
      <c r="B191" s="645"/>
      <c r="C191" s="668"/>
      <c r="D191" s="685" t="s">
        <v>1347</v>
      </c>
      <c r="E191" s="672"/>
      <c r="F191" s="672"/>
      <c r="G191" s="654"/>
      <c r="H191" s="668"/>
      <c r="I191" s="672"/>
      <c r="J191" s="672"/>
      <c r="K191" s="663">
        <f>SUM(K192:K192)</f>
        <v>16500</v>
      </c>
      <c r="L191" s="670"/>
      <c r="M191" s="670"/>
      <c r="N191" s="654"/>
      <c r="O191" s="654"/>
      <c r="P191" s="664"/>
    </row>
    <row r="192" spans="1:16" ht="15">
      <c r="A192" s="672">
        <v>149</v>
      </c>
      <c r="B192" s="645" t="s">
        <v>53</v>
      </c>
      <c r="C192" s="645">
        <v>2320000</v>
      </c>
      <c r="D192" s="686" t="s">
        <v>1303</v>
      </c>
      <c r="E192" s="646"/>
      <c r="F192" s="645">
        <v>112</v>
      </c>
      <c r="G192" s="654" t="s">
        <v>183</v>
      </c>
      <c r="H192" s="682"/>
      <c r="I192" s="656">
        <v>80410</v>
      </c>
      <c r="J192" s="645" t="s">
        <v>1192</v>
      </c>
      <c r="K192" s="683">
        <v>16500</v>
      </c>
      <c r="L192" s="670" t="s">
        <v>297</v>
      </c>
      <c r="M192" s="670" t="s">
        <v>341</v>
      </c>
      <c r="N192" s="649" t="s">
        <v>471</v>
      </c>
      <c r="O192" s="645" t="s">
        <v>59</v>
      </c>
      <c r="P192" s="664">
        <v>28000</v>
      </c>
    </row>
    <row r="193" spans="1:16">
      <c r="A193" s="672"/>
      <c r="B193" s="645"/>
      <c r="C193" s="668"/>
      <c r="D193" s="685" t="s">
        <v>1288</v>
      </c>
      <c r="E193" s="672"/>
      <c r="F193" s="672"/>
      <c r="G193" s="654"/>
      <c r="H193" s="682"/>
      <c r="I193" s="672"/>
      <c r="J193" s="672"/>
      <c r="K193" s="663">
        <f>SUM(K194:K202)</f>
        <v>710900</v>
      </c>
      <c r="L193" s="707"/>
      <c r="M193" s="673"/>
      <c r="N193" s="654"/>
      <c r="O193" s="654"/>
      <c r="P193" s="664"/>
    </row>
    <row r="194" spans="1:16" ht="15">
      <c r="A194" s="672">
        <v>150</v>
      </c>
      <c r="B194" s="645" t="s">
        <v>53</v>
      </c>
      <c r="C194" s="645">
        <v>7210000</v>
      </c>
      <c r="D194" s="686" t="s">
        <v>1289</v>
      </c>
      <c r="E194" s="646"/>
      <c r="F194" s="645">
        <v>796</v>
      </c>
      <c r="G194" s="676" t="s">
        <v>1212</v>
      </c>
      <c r="H194" s="682"/>
      <c r="I194" s="656">
        <v>80410</v>
      </c>
      <c r="J194" s="645" t="s">
        <v>1192</v>
      </c>
      <c r="K194" s="683">
        <v>27000</v>
      </c>
      <c r="L194" s="670" t="s">
        <v>297</v>
      </c>
      <c r="M194" s="670" t="s">
        <v>341</v>
      </c>
      <c r="N194" s="649" t="s">
        <v>471</v>
      </c>
      <c r="O194" s="645" t="s">
        <v>59</v>
      </c>
      <c r="P194" s="664">
        <v>30700</v>
      </c>
    </row>
    <row r="195" spans="1:16" ht="15">
      <c r="A195" s="672">
        <v>151</v>
      </c>
      <c r="B195" s="645" t="s">
        <v>53</v>
      </c>
      <c r="C195" s="645">
        <v>752411</v>
      </c>
      <c r="D195" s="686" t="s">
        <v>1291</v>
      </c>
      <c r="E195" s="646"/>
      <c r="F195" s="645">
        <v>796</v>
      </c>
      <c r="G195" s="676" t="s">
        <v>1212</v>
      </c>
      <c r="H195" s="682"/>
      <c r="I195" s="656">
        <v>80410</v>
      </c>
      <c r="J195" s="645" t="s">
        <v>1192</v>
      </c>
      <c r="K195" s="683">
        <v>441000</v>
      </c>
      <c r="L195" s="670" t="s">
        <v>297</v>
      </c>
      <c r="M195" s="670" t="s">
        <v>341</v>
      </c>
      <c r="N195" s="649" t="s">
        <v>471</v>
      </c>
      <c r="O195" s="645" t="s">
        <v>59</v>
      </c>
      <c r="P195" s="664">
        <f>140770*3</f>
        <v>422310</v>
      </c>
    </row>
    <row r="196" spans="1:16" ht="15">
      <c r="A196" s="672">
        <v>152</v>
      </c>
      <c r="B196" s="645" t="s">
        <v>53</v>
      </c>
      <c r="C196" s="645">
        <v>4030000</v>
      </c>
      <c r="D196" s="686" t="s">
        <v>1292</v>
      </c>
      <c r="E196" s="646"/>
      <c r="F196" s="645">
        <v>796</v>
      </c>
      <c r="G196" s="676" t="s">
        <v>1212</v>
      </c>
      <c r="H196" s="682"/>
      <c r="I196" s="656">
        <v>80410</v>
      </c>
      <c r="J196" s="645" t="s">
        <v>1192</v>
      </c>
      <c r="K196" s="683">
        <v>8000</v>
      </c>
      <c r="L196" s="670" t="s">
        <v>297</v>
      </c>
      <c r="M196" s="670" t="s">
        <v>341</v>
      </c>
      <c r="N196" s="649" t="s">
        <v>471</v>
      </c>
      <c r="O196" s="645" t="s">
        <v>59</v>
      </c>
      <c r="P196" s="664">
        <v>7800</v>
      </c>
    </row>
    <row r="197" spans="1:16" ht="15">
      <c r="A197" s="672">
        <v>153</v>
      </c>
      <c r="B197" s="645" t="s">
        <v>53</v>
      </c>
      <c r="C197" s="645">
        <v>4030000</v>
      </c>
      <c r="D197" s="686" t="s">
        <v>1293</v>
      </c>
      <c r="E197" s="646"/>
      <c r="F197" s="645">
        <v>796</v>
      </c>
      <c r="G197" s="676" t="s">
        <v>1212</v>
      </c>
      <c r="H197" s="682"/>
      <c r="I197" s="656">
        <v>80410</v>
      </c>
      <c r="J197" s="645" t="s">
        <v>1192</v>
      </c>
      <c r="K197" s="683">
        <v>134200</v>
      </c>
      <c r="L197" s="670" t="s">
        <v>297</v>
      </c>
      <c r="M197" s="670" t="s">
        <v>341</v>
      </c>
      <c r="N197" s="649" t="s">
        <v>471</v>
      </c>
      <c r="O197" s="645" t="s">
        <v>59</v>
      </c>
      <c r="P197" s="664">
        <v>104300</v>
      </c>
    </row>
    <row r="198" spans="1:16" ht="15">
      <c r="A198" s="672">
        <v>154</v>
      </c>
      <c r="B198" s="645" t="s">
        <v>53</v>
      </c>
      <c r="C198" s="645">
        <v>6420090</v>
      </c>
      <c r="D198" s="686" t="s">
        <v>1348</v>
      </c>
      <c r="E198" s="646"/>
      <c r="F198" s="645">
        <v>796</v>
      </c>
      <c r="G198" s="676" t="s">
        <v>1212</v>
      </c>
      <c r="H198" s="682"/>
      <c r="I198" s="656">
        <v>80410</v>
      </c>
      <c r="J198" s="645" t="s">
        <v>1192</v>
      </c>
      <c r="K198" s="683">
        <v>4700</v>
      </c>
      <c r="L198" s="670" t="s">
        <v>297</v>
      </c>
      <c r="M198" s="670" t="s">
        <v>341</v>
      </c>
      <c r="N198" s="649" t="s">
        <v>471</v>
      </c>
      <c r="O198" s="645" t="s">
        <v>59</v>
      </c>
      <c r="P198" s="664">
        <f>1930*3</f>
        <v>5790</v>
      </c>
    </row>
    <row r="199" spans="1:16" ht="15">
      <c r="A199" s="672">
        <v>155</v>
      </c>
      <c r="B199" s="645" t="s">
        <v>53</v>
      </c>
      <c r="C199" s="645">
        <v>7200000</v>
      </c>
      <c r="D199" s="686" t="s">
        <v>1295</v>
      </c>
      <c r="E199" s="646"/>
      <c r="F199" s="645">
        <v>796</v>
      </c>
      <c r="G199" s="676" t="s">
        <v>1212</v>
      </c>
      <c r="H199" s="682"/>
      <c r="I199" s="656">
        <v>80410</v>
      </c>
      <c r="J199" s="645" t="s">
        <v>1192</v>
      </c>
      <c r="K199" s="683">
        <v>23500</v>
      </c>
      <c r="L199" s="670" t="s">
        <v>297</v>
      </c>
      <c r="M199" s="670" t="s">
        <v>341</v>
      </c>
      <c r="N199" s="649" t="s">
        <v>471</v>
      </c>
      <c r="O199" s="645" t="s">
        <v>59</v>
      </c>
      <c r="P199" s="664">
        <v>21000</v>
      </c>
    </row>
    <row r="200" spans="1:16" ht="15">
      <c r="A200" s="672">
        <v>156</v>
      </c>
      <c r="B200" s="645" t="s">
        <v>53</v>
      </c>
      <c r="C200" s="645">
        <v>7210000</v>
      </c>
      <c r="D200" s="686" t="s">
        <v>1298</v>
      </c>
      <c r="E200" s="646"/>
      <c r="F200" s="645">
        <v>796</v>
      </c>
      <c r="G200" s="676" t="s">
        <v>1212</v>
      </c>
      <c r="H200" s="682"/>
      <c r="I200" s="656">
        <v>80410</v>
      </c>
      <c r="J200" s="645" t="s">
        <v>1192</v>
      </c>
      <c r="K200" s="683">
        <v>8500</v>
      </c>
      <c r="L200" s="670" t="s">
        <v>297</v>
      </c>
      <c r="M200" s="670" t="s">
        <v>341</v>
      </c>
      <c r="N200" s="649" t="s">
        <v>471</v>
      </c>
      <c r="O200" s="645" t="s">
        <v>59</v>
      </c>
      <c r="P200" s="664">
        <v>7000</v>
      </c>
    </row>
    <row r="201" spans="1:16" ht="15">
      <c r="A201" s="672">
        <v>157</v>
      </c>
      <c r="B201" s="645" t="s">
        <v>53</v>
      </c>
      <c r="C201" s="645">
        <v>7210000</v>
      </c>
      <c r="D201" s="686" t="s">
        <v>1296</v>
      </c>
      <c r="E201" s="646"/>
      <c r="F201" s="645">
        <v>796</v>
      </c>
      <c r="G201" s="676" t="s">
        <v>1212</v>
      </c>
      <c r="H201" s="682"/>
      <c r="I201" s="656">
        <v>80410</v>
      </c>
      <c r="J201" s="645" t="s">
        <v>1192</v>
      </c>
      <c r="K201" s="683">
        <v>58000</v>
      </c>
      <c r="L201" s="670" t="s">
        <v>297</v>
      </c>
      <c r="M201" s="670" t="s">
        <v>341</v>
      </c>
      <c r="N201" s="649" t="s">
        <v>471</v>
      </c>
      <c r="O201" s="645" t="s">
        <v>59</v>
      </c>
      <c r="P201" s="664">
        <v>44300</v>
      </c>
    </row>
    <row r="202" spans="1:16" ht="15">
      <c r="A202" s="672">
        <v>158</v>
      </c>
      <c r="B202" s="645" t="s">
        <v>53</v>
      </c>
      <c r="C202" s="645">
        <v>7210000</v>
      </c>
      <c r="D202" s="686" t="s">
        <v>1349</v>
      </c>
      <c r="E202" s="646"/>
      <c r="F202" s="645">
        <v>796</v>
      </c>
      <c r="G202" s="676" t="s">
        <v>1212</v>
      </c>
      <c r="H202" s="682"/>
      <c r="I202" s="656">
        <v>80410</v>
      </c>
      <c r="J202" s="645" t="s">
        <v>1192</v>
      </c>
      <c r="K202" s="683">
        <v>6000</v>
      </c>
      <c r="L202" s="670" t="s">
        <v>297</v>
      </c>
      <c r="M202" s="670" t="s">
        <v>341</v>
      </c>
      <c r="N202" s="649" t="s">
        <v>471</v>
      </c>
      <c r="O202" s="645" t="s">
        <v>59</v>
      </c>
      <c r="P202" s="664"/>
    </row>
    <row r="203" spans="1:16" ht="15">
      <c r="A203" s="1112" t="s">
        <v>1015</v>
      </c>
      <c r="B203" s="1113"/>
      <c r="C203" s="1113"/>
      <c r="D203" s="1113"/>
      <c r="E203" s="1113"/>
      <c r="F203" s="1113"/>
      <c r="G203" s="1113"/>
      <c r="H203" s="1113"/>
      <c r="I203" s="1113"/>
      <c r="J203" s="1114"/>
      <c r="K203" s="623">
        <v>2400787.0499999998</v>
      </c>
      <c r="L203" s="520"/>
      <c r="M203" s="520"/>
      <c r="N203" s="520"/>
      <c r="O203" s="622"/>
      <c r="P203" s="838"/>
    </row>
    <row r="204" spans="1:16" ht="15">
      <c r="A204" s="930" t="s">
        <v>883</v>
      </c>
      <c r="B204" s="931"/>
      <c r="C204" s="931"/>
      <c r="D204" s="931"/>
      <c r="E204" s="931"/>
      <c r="F204" s="931"/>
      <c r="G204" s="931"/>
      <c r="H204" s="931"/>
      <c r="I204" s="931"/>
      <c r="J204" s="931"/>
      <c r="K204" s="931"/>
      <c r="L204" s="931"/>
      <c r="M204" s="931"/>
      <c r="N204" s="931"/>
      <c r="O204" s="932"/>
      <c r="P204" s="838"/>
    </row>
    <row r="205" spans="1:16">
      <c r="B205" s="645"/>
      <c r="C205" s="668"/>
      <c r="D205" s="1158" t="s">
        <v>1350</v>
      </c>
      <c r="E205" s="1158"/>
      <c r="F205" s="1158"/>
      <c r="G205" s="1158"/>
      <c r="H205" s="1158"/>
      <c r="I205" s="1158"/>
      <c r="J205" s="672"/>
      <c r="K205" s="663">
        <f>SUM(K206:K225)</f>
        <v>185867</v>
      </c>
      <c r="L205" s="677"/>
      <c r="M205" s="677"/>
      <c r="N205" s="672"/>
      <c r="O205" s="672"/>
      <c r="P205" s="692"/>
    </row>
    <row r="206" spans="1:16" ht="15">
      <c r="A206" s="672">
        <v>159</v>
      </c>
      <c r="B206" s="645" t="s">
        <v>53</v>
      </c>
      <c r="C206" s="645">
        <v>4590000</v>
      </c>
      <c r="D206" s="708" t="s">
        <v>1351</v>
      </c>
      <c r="E206" s="646" t="s">
        <v>1191</v>
      </c>
      <c r="F206" s="645">
        <v>166</v>
      </c>
      <c r="G206" s="654" t="s">
        <v>41</v>
      </c>
      <c r="H206" s="668">
        <v>200</v>
      </c>
      <c r="I206" s="656">
        <v>80410</v>
      </c>
      <c r="J206" s="645" t="s">
        <v>1192</v>
      </c>
      <c r="K206" s="659">
        <f>P206*H206</f>
        <v>800</v>
      </c>
      <c r="L206" s="677" t="s">
        <v>309</v>
      </c>
      <c r="M206" s="677" t="s">
        <v>1352</v>
      </c>
      <c r="N206" s="649" t="s">
        <v>471</v>
      </c>
      <c r="O206" s="645" t="s">
        <v>59</v>
      </c>
      <c r="P206" s="664">
        <v>4</v>
      </c>
    </row>
    <row r="207" spans="1:16" s="761" customFormat="1" ht="15">
      <c r="A207" s="672">
        <v>160</v>
      </c>
      <c r="B207" s="744" t="s">
        <v>53</v>
      </c>
      <c r="C207" s="744">
        <v>4590000</v>
      </c>
      <c r="D207" s="756" t="s">
        <v>1353</v>
      </c>
      <c r="E207" s="699" t="s">
        <v>1191</v>
      </c>
      <c r="F207" s="750">
        <v>168</v>
      </c>
      <c r="G207" s="746" t="s">
        <v>40</v>
      </c>
      <c r="H207" s="757">
        <v>2</v>
      </c>
      <c r="I207" s="748">
        <v>80410</v>
      </c>
      <c r="J207" s="744" t="s">
        <v>1192</v>
      </c>
      <c r="K207" s="749">
        <f>P207*H207</f>
        <v>2400</v>
      </c>
      <c r="L207" s="758" t="s">
        <v>309</v>
      </c>
      <c r="M207" s="758" t="s">
        <v>1352</v>
      </c>
      <c r="N207" s="759" t="s">
        <v>471</v>
      </c>
      <c r="O207" s="744" t="s">
        <v>59</v>
      </c>
      <c r="P207" s="760">
        <v>1200</v>
      </c>
    </row>
    <row r="208" spans="1:16" s="761" customFormat="1" ht="15">
      <c r="A208" s="672">
        <v>161</v>
      </c>
      <c r="B208" s="744" t="s">
        <v>53</v>
      </c>
      <c r="C208" s="744">
        <v>4590000</v>
      </c>
      <c r="D208" s="762" t="s">
        <v>1242</v>
      </c>
      <c r="E208" s="699" t="s">
        <v>1191</v>
      </c>
      <c r="F208" s="744">
        <v>166</v>
      </c>
      <c r="G208" s="746" t="s">
        <v>37</v>
      </c>
      <c r="H208" s="757">
        <v>6</v>
      </c>
      <c r="I208" s="748">
        <v>80410</v>
      </c>
      <c r="J208" s="744" t="s">
        <v>1192</v>
      </c>
      <c r="K208" s="749">
        <v>1800</v>
      </c>
      <c r="L208" s="758" t="s">
        <v>309</v>
      </c>
      <c r="M208" s="758" t="s">
        <v>1352</v>
      </c>
      <c r="N208" s="759" t="s">
        <v>471</v>
      </c>
      <c r="O208" s="744" t="s">
        <v>59</v>
      </c>
      <c r="P208" s="760"/>
    </row>
    <row r="209" spans="1:16" s="761" customFormat="1" ht="15">
      <c r="A209" s="672">
        <v>162</v>
      </c>
      <c r="B209" s="744" t="s">
        <v>53</v>
      </c>
      <c r="C209" s="744">
        <v>2930429</v>
      </c>
      <c r="D209" s="762" t="s">
        <v>1354</v>
      </c>
      <c r="E209" s="699" t="s">
        <v>1191</v>
      </c>
      <c r="F209" s="744">
        <v>796</v>
      </c>
      <c r="G209" s="746" t="s">
        <v>1355</v>
      </c>
      <c r="H209" s="757">
        <v>90</v>
      </c>
      <c r="I209" s="748">
        <v>80410</v>
      </c>
      <c r="J209" s="744" t="s">
        <v>1192</v>
      </c>
      <c r="K209" s="749">
        <v>3420</v>
      </c>
      <c r="L209" s="758" t="s">
        <v>309</v>
      </c>
      <c r="M209" s="758" t="s">
        <v>1352</v>
      </c>
      <c r="N209" s="759" t="s">
        <v>471</v>
      </c>
      <c r="O209" s="744" t="s">
        <v>59</v>
      </c>
      <c r="P209" s="760"/>
    </row>
    <row r="210" spans="1:16" s="761" customFormat="1" ht="15">
      <c r="A210" s="672">
        <v>163</v>
      </c>
      <c r="B210" s="744" t="s">
        <v>53</v>
      </c>
      <c r="C210" s="744">
        <v>4590000</v>
      </c>
      <c r="D210" s="763" t="s">
        <v>1356</v>
      </c>
      <c r="E210" s="699" t="s">
        <v>1191</v>
      </c>
      <c r="F210" s="744">
        <v>796</v>
      </c>
      <c r="G210" s="746" t="s">
        <v>38</v>
      </c>
      <c r="H210" s="757">
        <v>1</v>
      </c>
      <c r="I210" s="748">
        <v>80410</v>
      </c>
      <c r="J210" s="744" t="s">
        <v>1192</v>
      </c>
      <c r="K210" s="749">
        <v>450</v>
      </c>
      <c r="L210" s="758" t="s">
        <v>309</v>
      </c>
      <c r="M210" s="758" t="s">
        <v>1352</v>
      </c>
      <c r="N210" s="746" t="s">
        <v>141</v>
      </c>
      <c r="O210" s="744" t="s">
        <v>57</v>
      </c>
      <c r="P210" s="760"/>
    </row>
    <row r="211" spans="1:16" s="761" customFormat="1" ht="15">
      <c r="A211" s="672">
        <v>164</v>
      </c>
      <c r="B211" s="744" t="s">
        <v>53</v>
      </c>
      <c r="C211" s="744">
        <v>4590000</v>
      </c>
      <c r="D211" s="756" t="s">
        <v>1357</v>
      </c>
      <c r="E211" s="699" t="s">
        <v>1191</v>
      </c>
      <c r="F211" s="750">
        <v>839</v>
      </c>
      <c r="G211" s="746" t="s">
        <v>1358</v>
      </c>
      <c r="H211" s="757">
        <v>14</v>
      </c>
      <c r="I211" s="748">
        <v>80410</v>
      </c>
      <c r="J211" s="744" t="s">
        <v>1192</v>
      </c>
      <c r="K211" s="749">
        <v>21000</v>
      </c>
      <c r="L211" s="758" t="s">
        <v>308</v>
      </c>
      <c r="M211" s="758" t="s">
        <v>1352</v>
      </c>
      <c r="N211" s="759" t="s">
        <v>471</v>
      </c>
      <c r="O211" s="744" t="s">
        <v>59</v>
      </c>
      <c r="P211" s="760"/>
    </row>
    <row r="212" spans="1:16" s="761" customFormat="1" ht="15">
      <c r="A212" s="672">
        <v>165</v>
      </c>
      <c r="B212" s="744" t="s">
        <v>53</v>
      </c>
      <c r="C212" s="744">
        <v>4590000</v>
      </c>
      <c r="D212" s="720" t="s">
        <v>1359</v>
      </c>
      <c r="E212" s="699" t="s">
        <v>1191</v>
      </c>
      <c r="F212" s="750">
        <v>839</v>
      </c>
      <c r="G212" s="746" t="s">
        <v>38</v>
      </c>
      <c r="H212" s="757">
        <v>1</v>
      </c>
      <c r="I212" s="748">
        <v>80410</v>
      </c>
      <c r="J212" s="744" t="s">
        <v>1192</v>
      </c>
      <c r="K212" s="749">
        <v>17080</v>
      </c>
      <c r="L212" s="758" t="s">
        <v>308</v>
      </c>
      <c r="M212" s="758" t="s">
        <v>1352</v>
      </c>
      <c r="N212" s="746" t="s">
        <v>141</v>
      </c>
      <c r="O212" s="744" t="s">
        <v>57</v>
      </c>
      <c r="P212" s="760"/>
    </row>
    <row r="213" spans="1:16" s="761" customFormat="1" ht="15">
      <c r="A213" s="672">
        <v>166</v>
      </c>
      <c r="B213" s="744" t="s">
        <v>53</v>
      </c>
      <c r="C213" s="744">
        <v>2716000</v>
      </c>
      <c r="D213" s="764" t="s">
        <v>1360</v>
      </c>
      <c r="E213" s="699" t="s">
        <v>1191</v>
      </c>
      <c r="F213" s="744">
        <v>166</v>
      </c>
      <c r="G213" s="746" t="s">
        <v>38</v>
      </c>
      <c r="H213" s="757">
        <v>1</v>
      </c>
      <c r="I213" s="748">
        <v>80410</v>
      </c>
      <c r="J213" s="744" t="s">
        <v>1192</v>
      </c>
      <c r="K213" s="749">
        <v>19800</v>
      </c>
      <c r="L213" s="758" t="s">
        <v>308</v>
      </c>
      <c r="M213" s="758" t="s">
        <v>1352</v>
      </c>
      <c r="N213" s="746" t="s">
        <v>141</v>
      </c>
      <c r="O213" s="744" t="s">
        <v>57</v>
      </c>
      <c r="P213" s="760"/>
    </row>
    <row r="214" spans="1:16" s="761" customFormat="1" ht="15">
      <c r="A214" s="672">
        <v>167</v>
      </c>
      <c r="B214" s="744" t="s">
        <v>53</v>
      </c>
      <c r="C214" s="744">
        <v>3190000</v>
      </c>
      <c r="D214" s="762" t="s">
        <v>1361</v>
      </c>
      <c r="E214" s="699" t="s">
        <v>1191</v>
      </c>
      <c r="F214" s="765" t="s">
        <v>54</v>
      </c>
      <c r="G214" s="746" t="s">
        <v>42</v>
      </c>
      <c r="H214" s="757">
        <v>250</v>
      </c>
      <c r="I214" s="748">
        <v>80410</v>
      </c>
      <c r="J214" s="744" t="s">
        <v>1192</v>
      </c>
      <c r="K214" s="749">
        <v>5750</v>
      </c>
      <c r="L214" s="758" t="s">
        <v>309</v>
      </c>
      <c r="M214" s="758" t="s">
        <v>1352</v>
      </c>
      <c r="N214" s="746" t="s">
        <v>141</v>
      </c>
      <c r="O214" s="744" t="s">
        <v>57</v>
      </c>
      <c r="P214" s="760"/>
    </row>
    <row r="215" spans="1:16" s="761" customFormat="1" ht="15">
      <c r="A215" s="672">
        <v>168</v>
      </c>
      <c r="B215" s="744" t="s">
        <v>53</v>
      </c>
      <c r="C215" s="744">
        <v>3190000</v>
      </c>
      <c r="D215" s="756" t="s">
        <v>1362</v>
      </c>
      <c r="E215" s="699" t="s">
        <v>1191</v>
      </c>
      <c r="F215" s="744">
        <v>166</v>
      </c>
      <c r="G215" s="746" t="s">
        <v>42</v>
      </c>
      <c r="H215" s="766">
        <f>50+50+50</f>
        <v>150</v>
      </c>
      <c r="I215" s="748">
        <v>80410</v>
      </c>
      <c r="J215" s="744" t="s">
        <v>1192</v>
      </c>
      <c r="K215" s="749">
        <v>2400</v>
      </c>
      <c r="L215" s="758" t="s">
        <v>309</v>
      </c>
      <c r="M215" s="758" t="s">
        <v>1352</v>
      </c>
      <c r="N215" s="759" t="s">
        <v>471</v>
      </c>
      <c r="O215" s="744" t="s">
        <v>59</v>
      </c>
      <c r="P215" s="760"/>
    </row>
    <row r="216" spans="1:16" s="761" customFormat="1" ht="15">
      <c r="A216" s="672">
        <v>169</v>
      </c>
      <c r="B216" s="744" t="s">
        <v>53</v>
      </c>
      <c r="C216" s="744">
        <v>2714000</v>
      </c>
      <c r="D216" s="756" t="s">
        <v>1363</v>
      </c>
      <c r="E216" s="699" t="s">
        <v>1191</v>
      </c>
      <c r="F216" s="744">
        <v>796</v>
      </c>
      <c r="G216" s="746" t="s">
        <v>37</v>
      </c>
      <c r="H216" s="766">
        <v>70</v>
      </c>
      <c r="I216" s="748">
        <v>80410</v>
      </c>
      <c r="J216" s="744" t="s">
        <v>1192</v>
      </c>
      <c r="K216" s="749">
        <v>280</v>
      </c>
      <c r="L216" s="758" t="s">
        <v>309</v>
      </c>
      <c r="M216" s="758" t="s">
        <v>1352</v>
      </c>
      <c r="N216" s="759" t="s">
        <v>471</v>
      </c>
      <c r="O216" s="744" t="s">
        <v>59</v>
      </c>
      <c r="P216" s="760"/>
    </row>
    <row r="217" spans="1:16" s="761" customFormat="1" ht="15">
      <c r="A217" s="672">
        <v>170</v>
      </c>
      <c r="B217" s="744" t="s">
        <v>53</v>
      </c>
      <c r="C217" s="744">
        <v>2716000</v>
      </c>
      <c r="D217" s="762" t="s">
        <v>1364</v>
      </c>
      <c r="E217" s="699" t="s">
        <v>1191</v>
      </c>
      <c r="F217" s="750">
        <v>625</v>
      </c>
      <c r="G217" s="746" t="s">
        <v>37</v>
      </c>
      <c r="H217" s="766">
        <f>400+400</f>
        <v>800</v>
      </c>
      <c r="I217" s="748">
        <v>80410</v>
      </c>
      <c r="J217" s="744" t="s">
        <v>1192</v>
      </c>
      <c r="K217" s="749">
        <f>200+160</f>
        <v>360</v>
      </c>
      <c r="L217" s="758" t="s">
        <v>309</v>
      </c>
      <c r="M217" s="758" t="s">
        <v>1352</v>
      </c>
      <c r="N217" s="746" t="s">
        <v>141</v>
      </c>
      <c r="O217" s="744" t="s">
        <v>57</v>
      </c>
      <c r="P217" s="760"/>
    </row>
    <row r="218" spans="1:16" s="761" customFormat="1" ht="15">
      <c r="A218" s="672">
        <v>171</v>
      </c>
      <c r="B218" s="744" t="s">
        <v>53</v>
      </c>
      <c r="C218" s="744">
        <v>4590000</v>
      </c>
      <c r="D218" s="762" t="s">
        <v>1365</v>
      </c>
      <c r="E218" s="699" t="s">
        <v>1191</v>
      </c>
      <c r="F218" s="765" t="s">
        <v>54</v>
      </c>
      <c r="G218" s="746" t="s">
        <v>42</v>
      </c>
      <c r="H218" s="766">
        <v>50</v>
      </c>
      <c r="I218" s="748">
        <v>80410</v>
      </c>
      <c r="J218" s="744" t="s">
        <v>1192</v>
      </c>
      <c r="K218" s="749">
        <v>7000</v>
      </c>
      <c r="L218" s="758" t="s">
        <v>308</v>
      </c>
      <c r="M218" s="758" t="s">
        <v>1352</v>
      </c>
      <c r="N218" s="759" t="s">
        <v>471</v>
      </c>
      <c r="O218" s="744" t="s">
        <v>57</v>
      </c>
      <c r="P218" s="760"/>
    </row>
    <row r="219" spans="1:16" s="761" customFormat="1" ht="15">
      <c r="A219" s="672">
        <v>172</v>
      </c>
      <c r="B219" s="744" t="s">
        <v>53</v>
      </c>
      <c r="C219" s="744">
        <v>2714000</v>
      </c>
      <c r="D219" s="756" t="s">
        <v>1366</v>
      </c>
      <c r="E219" s="699" t="s">
        <v>1191</v>
      </c>
      <c r="F219" s="744">
        <v>796</v>
      </c>
      <c r="G219" s="746" t="s">
        <v>1322</v>
      </c>
      <c r="H219" s="766">
        <v>5</v>
      </c>
      <c r="I219" s="748">
        <v>80410</v>
      </c>
      <c r="J219" s="744" t="s">
        <v>1192</v>
      </c>
      <c r="K219" s="749">
        <v>5500</v>
      </c>
      <c r="L219" s="758" t="s">
        <v>309</v>
      </c>
      <c r="M219" s="758" t="s">
        <v>1352</v>
      </c>
      <c r="N219" s="759" t="s">
        <v>471</v>
      </c>
      <c r="O219" s="744" t="s">
        <v>59</v>
      </c>
      <c r="P219" s="760"/>
    </row>
    <row r="220" spans="1:16" s="761" customFormat="1" ht="15">
      <c r="A220" s="672">
        <v>173</v>
      </c>
      <c r="B220" s="744" t="s">
        <v>53</v>
      </c>
      <c r="C220" s="744">
        <v>3133030</v>
      </c>
      <c r="D220" s="756" t="s">
        <v>1367</v>
      </c>
      <c r="E220" s="699" t="s">
        <v>1191</v>
      </c>
      <c r="F220" s="744">
        <v>796</v>
      </c>
      <c r="G220" s="767" t="s">
        <v>37</v>
      </c>
      <c r="H220" s="766">
        <f>4+2</f>
        <v>6</v>
      </c>
      <c r="I220" s="748">
        <v>80410</v>
      </c>
      <c r="J220" s="744" t="s">
        <v>1192</v>
      </c>
      <c r="K220" s="749">
        <v>7098</v>
      </c>
      <c r="L220" s="758" t="s">
        <v>309</v>
      </c>
      <c r="M220" s="758" t="s">
        <v>1352</v>
      </c>
      <c r="N220" s="746" t="s">
        <v>141</v>
      </c>
      <c r="O220" s="744" t="s">
        <v>57</v>
      </c>
      <c r="P220" s="760"/>
    </row>
    <row r="221" spans="1:16" s="772" customFormat="1" ht="15">
      <c r="A221" s="672">
        <v>174</v>
      </c>
      <c r="B221" s="757" t="s">
        <v>53</v>
      </c>
      <c r="C221" s="757">
        <v>2695000</v>
      </c>
      <c r="D221" s="768" t="s">
        <v>1368</v>
      </c>
      <c r="E221" s="769" t="s">
        <v>1191</v>
      </c>
      <c r="F221" s="757">
        <v>796</v>
      </c>
      <c r="G221" s="746" t="s">
        <v>37</v>
      </c>
      <c r="H221" s="747">
        <v>76</v>
      </c>
      <c r="I221" s="770">
        <v>80410</v>
      </c>
      <c r="J221" s="757" t="s">
        <v>1192</v>
      </c>
      <c r="K221" s="749">
        <v>46500</v>
      </c>
      <c r="L221" s="758" t="s">
        <v>309</v>
      </c>
      <c r="M221" s="758" t="s">
        <v>1352</v>
      </c>
      <c r="N221" s="757" t="s">
        <v>141</v>
      </c>
      <c r="O221" s="757" t="s">
        <v>57</v>
      </c>
      <c r="P221" s="771">
        <v>444.92</v>
      </c>
    </row>
    <row r="222" spans="1:16" s="772" customFormat="1" ht="15">
      <c r="A222" s="672">
        <v>175</v>
      </c>
      <c r="B222" s="757" t="s">
        <v>53</v>
      </c>
      <c r="C222" s="757">
        <v>2695000</v>
      </c>
      <c r="D222" s="768" t="s">
        <v>1306</v>
      </c>
      <c r="E222" s="769" t="s">
        <v>1191</v>
      </c>
      <c r="F222" s="757">
        <v>796</v>
      </c>
      <c r="G222" s="746" t="s">
        <v>37</v>
      </c>
      <c r="H222" s="747">
        <v>12</v>
      </c>
      <c r="I222" s="770">
        <v>80410</v>
      </c>
      <c r="J222" s="757" t="s">
        <v>1192</v>
      </c>
      <c r="K222" s="749">
        <v>360</v>
      </c>
      <c r="L222" s="758" t="s">
        <v>309</v>
      </c>
      <c r="M222" s="758" t="s">
        <v>1352</v>
      </c>
      <c r="N222" s="757" t="s">
        <v>141</v>
      </c>
      <c r="O222" s="757" t="s">
        <v>57</v>
      </c>
      <c r="P222" s="771">
        <v>222.46</v>
      </c>
    </row>
    <row r="223" spans="1:16" s="761" customFormat="1" ht="15">
      <c r="A223" s="672">
        <v>176</v>
      </c>
      <c r="B223" s="744" t="s">
        <v>53</v>
      </c>
      <c r="C223" s="744">
        <v>2716000</v>
      </c>
      <c r="D223" s="762" t="s">
        <v>1369</v>
      </c>
      <c r="E223" s="699" t="s">
        <v>1191</v>
      </c>
      <c r="F223" s="765" t="s">
        <v>54</v>
      </c>
      <c r="G223" s="746" t="s">
        <v>42</v>
      </c>
      <c r="H223" s="766">
        <v>40</v>
      </c>
      <c r="I223" s="748">
        <v>80410</v>
      </c>
      <c r="J223" s="744" t="s">
        <v>1192</v>
      </c>
      <c r="K223" s="749">
        <f>P223*H223</f>
        <v>5200</v>
      </c>
      <c r="L223" s="758" t="s">
        <v>309</v>
      </c>
      <c r="M223" s="758" t="s">
        <v>1352</v>
      </c>
      <c r="N223" s="746" t="s">
        <v>141</v>
      </c>
      <c r="O223" s="744" t="s">
        <v>59</v>
      </c>
      <c r="P223" s="760">
        <v>130</v>
      </c>
    </row>
    <row r="224" spans="1:16" s="761" customFormat="1" ht="15">
      <c r="A224" s="672">
        <v>177</v>
      </c>
      <c r="B224" s="744"/>
      <c r="C224" s="744"/>
      <c r="D224" s="762" t="s">
        <v>1370</v>
      </c>
      <c r="E224" s="699" t="s">
        <v>1191</v>
      </c>
      <c r="F224" s="765"/>
      <c r="G224" s="746" t="s">
        <v>42</v>
      </c>
      <c r="H224" s="766">
        <v>105</v>
      </c>
      <c r="I224" s="748">
        <v>80411</v>
      </c>
      <c r="J224" s="744" t="s">
        <v>1192</v>
      </c>
      <c r="K224" s="749">
        <f>2282+4227+14910+1250</f>
        <v>22669</v>
      </c>
      <c r="L224" s="758" t="s">
        <v>309</v>
      </c>
      <c r="M224" s="758" t="s">
        <v>1352</v>
      </c>
      <c r="N224" s="746" t="s">
        <v>141</v>
      </c>
      <c r="O224" s="744" t="s">
        <v>59</v>
      </c>
      <c r="P224" s="760"/>
    </row>
    <row r="225" spans="1:16" s="761" customFormat="1" ht="15">
      <c r="A225" s="672">
        <v>178</v>
      </c>
      <c r="B225" s="744" t="s">
        <v>53</v>
      </c>
      <c r="C225" s="744">
        <v>2716000</v>
      </c>
      <c r="D225" s="762" t="s">
        <v>1371</v>
      </c>
      <c r="E225" s="699" t="s">
        <v>1191</v>
      </c>
      <c r="F225" s="744">
        <v>166</v>
      </c>
      <c r="G225" s="746" t="s">
        <v>168</v>
      </c>
      <c r="H225" s="757">
        <v>8</v>
      </c>
      <c r="I225" s="748">
        <v>80410</v>
      </c>
      <c r="J225" s="744" t="s">
        <v>1192</v>
      </c>
      <c r="K225" s="749">
        <v>16000</v>
      </c>
      <c r="L225" s="758" t="s">
        <v>308</v>
      </c>
      <c r="M225" s="758" t="s">
        <v>1352</v>
      </c>
      <c r="N225" s="746" t="s">
        <v>141</v>
      </c>
      <c r="O225" s="744" t="s">
        <v>59</v>
      </c>
      <c r="P225" s="760">
        <v>2200</v>
      </c>
    </row>
    <row r="226" spans="1:16" s="761" customFormat="1">
      <c r="A226" s="743"/>
      <c r="B226" s="744"/>
      <c r="C226" s="744"/>
      <c r="D226" s="773" t="s">
        <v>1372</v>
      </c>
      <c r="E226" s="699"/>
      <c r="F226" s="744"/>
      <c r="G226" s="746"/>
      <c r="H226" s="773"/>
      <c r="I226" s="748"/>
      <c r="J226" s="744"/>
      <c r="K226" s="774">
        <f>SUM(K227:K231)</f>
        <v>13190</v>
      </c>
      <c r="L226" s="758"/>
      <c r="M226" s="758"/>
      <c r="N226" s="759"/>
      <c r="O226" s="744"/>
      <c r="P226" s="760"/>
    </row>
    <row r="227" spans="1:16" s="761" customFormat="1" ht="15">
      <c r="A227" s="743">
        <v>179</v>
      </c>
      <c r="B227" s="744" t="s">
        <v>53</v>
      </c>
      <c r="C227" s="757"/>
      <c r="D227" s="762" t="s">
        <v>1373</v>
      </c>
      <c r="E227" s="699" t="s">
        <v>1191</v>
      </c>
      <c r="F227" s="744">
        <v>796</v>
      </c>
      <c r="G227" s="746" t="s">
        <v>37</v>
      </c>
      <c r="H227" s="757">
        <v>190</v>
      </c>
      <c r="I227" s="748">
        <v>80410</v>
      </c>
      <c r="J227" s="744" t="s">
        <v>1192</v>
      </c>
      <c r="K227" s="749">
        <v>3420</v>
      </c>
      <c r="L227" s="758" t="s">
        <v>309</v>
      </c>
      <c r="M227" s="758" t="s">
        <v>309</v>
      </c>
      <c r="N227" s="759" t="s">
        <v>471</v>
      </c>
      <c r="O227" s="744" t="s">
        <v>57</v>
      </c>
      <c r="P227" s="760">
        <v>14</v>
      </c>
    </row>
    <row r="228" spans="1:16" s="761" customFormat="1" ht="15">
      <c r="A228" s="743">
        <v>180</v>
      </c>
      <c r="B228" s="744" t="s">
        <v>53</v>
      </c>
      <c r="C228" s="744">
        <v>7210000</v>
      </c>
      <c r="D228" s="763" t="s">
        <v>1374</v>
      </c>
      <c r="E228" s="699" t="s">
        <v>1191</v>
      </c>
      <c r="F228" s="744">
        <v>796</v>
      </c>
      <c r="G228" s="746" t="s">
        <v>37</v>
      </c>
      <c r="H228" s="757">
        <v>3</v>
      </c>
      <c r="I228" s="748">
        <v>80411</v>
      </c>
      <c r="J228" s="744" t="s">
        <v>1192</v>
      </c>
      <c r="K228" s="749">
        <f>P228*H228</f>
        <v>1920</v>
      </c>
      <c r="L228" s="775" t="s">
        <v>1334</v>
      </c>
      <c r="M228" s="775" t="s">
        <v>1334</v>
      </c>
      <c r="N228" s="759" t="s">
        <v>471</v>
      </c>
      <c r="O228" s="744" t="s">
        <v>59</v>
      </c>
      <c r="P228" s="760">
        <v>640</v>
      </c>
    </row>
    <row r="229" spans="1:16" s="772" customFormat="1" ht="15">
      <c r="A229" s="743">
        <v>181</v>
      </c>
      <c r="B229" s="744" t="s">
        <v>53</v>
      </c>
      <c r="C229" s="744"/>
      <c r="D229" s="756" t="s">
        <v>1375</v>
      </c>
      <c r="E229" s="699" t="s">
        <v>1191</v>
      </c>
      <c r="F229" s="765" t="s">
        <v>54</v>
      </c>
      <c r="G229" s="746" t="s">
        <v>42</v>
      </c>
      <c r="H229" s="776">
        <f>10+20</f>
        <v>30</v>
      </c>
      <c r="I229" s="748">
        <v>80410</v>
      </c>
      <c r="J229" s="744" t="s">
        <v>1192</v>
      </c>
      <c r="K229" s="749">
        <f>P229*H229</f>
        <v>1380</v>
      </c>
      <c r="L229" s="775" t="s">
        <v>1334</v>
      </c>
      <c r="M229" s="775" t="s">
        <v>1334</v>
      </c>
      <c r="N229" s="759" t="s">
        <v>471</v>
      </c>
      <c r="O229" s="744" t="s">
        <v>57</v>
      </c>
      <c r="P229" s="698">
        <v>46</v>
      </c>
    </row>
    <row r="230" spans="1:16" s="761" customFormat="1" ht="15">
      <c r="A230" s="743">
        <v>182</v>
      </c>
      <c r="B230" s="744" t="s">
        <v>53</v>
      </c>
      <c r="C230" s="757"/>
      <c r="D230" s="762" t="s">
        <v>1376</v>
      </c>
      <c r="E230" s="699" t="s">
        <v>1191</v>
      </c>
      <c r="F230" s="744">
        <v>796</v>
      </c>
      <c r="G230" s="746" t="s">
        <v>37</v>
      </c>
      <c r="H230" s="757">
        <v>1</v>
      </c>
      <c r="I230" s="748">
        <v>80420</v>
      </c>
      <c r="J230" s="744" t="s">
        <v>1192</v>
      </c>
      <c r="K230" s="749">
        <f>P230*H230</f>
        <v>6200</v>
      </c>
      <c r="L230" s="758" t="s">
        <v>308</v>
      </c>
      <c r="M230" s="758" t="s">
        <v>1352</v>
      </c>
      <c r="N230" s="759" t="s">
        <v>471</v>
      </c>
      <c r="O230" s="744" t="s">
        <v>59</v>
      </c>
      <c r="P230" s="760">
        <v>6200</v>
      </c>
    </row>
    <row r="231" spans="1:16" s="761" customFormat="1" ht="15">
      <c r="A231" s="743">
        <v>183</v>
      </c>
      <c r="B231" s="744" t="s">
        <v>53</v>
      </c>
      <c r="C231" s="757"/>
      <c r="D231" s="756" t="s">
        <v>1377</v>
      </c>
      <c r="E231" s="699" t="s">
        <v>1191</v>
      </c>
      <c r="F231" s="744">
        <v>796</v>
      </c>
      <c r="G231" s="746" t="s">
        <v>37</v>
      </c>
      <c r="H231" s="757">
        <v>9</v>
      </c>
      <c r="I231" s="748">
        <v>80410</v>
      </c>
      <c r="J231" s="744" t="s">
        <v>1192</v>
      </c>
      <c r="K231" s="749">
        <f>P231*H231</f>
        <v>270</v>
      </c>
      <c r="L231" s="758" t="s">
        <v>309</v>
      </c>
      <c r="M231" s="758" t="s">
        <v>1352</v>
      </c>
      <c r="N231" s="746" t="s">
        <v>141</v>
      </c>
      <c r="O231" s="744" t="s">
        <v>57</v>
      </c>
      <c r="P231" s="760">
        <v>30</v>
      </c>
    </row>
    <row r="232" spans="1:16">
      <c r="A232" s="672"/>
      <c r="B232" s="645"/>
      <c r="C232" s="668"/>
      <c r="D232" s="1158" t="s">
        <v>1378</v>
      </c>
      <c r="E232" s="1158"/>
      <c r="F232" s="1158"/>
      <c r="G232" s="1158"/>
      <c r="H232" s="1158"/>
      <c r="I232" s="1158"/>
      <c r="J232" s="672"/>
      <c r="K232" s="663">
        <f>SUM(K233:K254)</f>
        <v>237897.5</v>
      </c>
      <c r="L232" s="677"/>
      <c r="M232" s="677"/>
      <c r="N232" s="654"/>
      <c r="O232" s="654"/>
      <c r="P232" s="664"/>
    </row>
    <row r="233" spans="1:16" ht="15">
      <c r="A233" s="672">
        <v>184</v>
      </c>
      <c r="B233" s="645" t="s">
        <v>53</v>
      </c>
      <c r="C233" s="645">
        <v>3131010</v>
      </c>
      <c r="D233" s="711" t="s">
        <v>1248</v>
      </c>
      <c r="E233" s="646" t="s">
        <v>1191</v>
      </c>
      <c r="F233" s="660" t="s">
        <v>54</v>
      </c>
      <c r="G233" s="654" t="s">
        <v>42</v>
      </c>
      <c r="H233" s="668">
        <v>200</v>
      </c>
      <c r="I233" s="656">
        <v>80410</v>
      </c>
      <c r="J233" s="645" t="s">
        <v>1192</v>
      </c>
      <c r="K233" s="659">
        <v>750</v>
      </c>
      <c r="L233" s="677" t="s">
        <v>308</v>
      </c>
      <c r="M233" s="677" t="s">
        <v>1352</v>
      </c>
      <c r="N233" s="654" t="s">
        <v>141</v>
      </c>
      <c r="O233" s="645" t="s">
        <v>57</v>
      </c>
      <c r="P233" s="664">
        <v>2.85</v>
      </c>
    </row>
    <row r="234" spans="1:16" ht="15">
      <c r="A234" s="672">
        <v>185</v>
      </c>
      <c r="B234" s="645" t="s">
        <v>53</v>
      </c>
      <c r="C234" s="645">
        <v>3131010</v>
      </c>
      <c r="D234" s="708" t="s">
        <v>1379</v>
      </c>
      <c r="E234" s="646" t="s">
        <v>1191</v>
      </c>
      <c r="F234" s="660" t="s">
        <v>54</v>
      </c>
      <c r="G234" s="654" t="s">
        <v>37</v>
      </c>
      <c r="H234" s="668">
        <f>6</f>
        <v>6</v>
      </c>
      <c r="I234" s="656">
        <v>80410</v>
      </c>
      <c r="J234" s="645" t="s">
        <v>1192</v>
      </c>
      <c r="K234" s="659">
        <f>148+143+171+236+214+535</f>
        <v>1447</v>
      </c>
      <c r="L234" s="677" t="s">
        <v>308</v>
      </c>
      <c r="M234" s="677" t="s">
        <v>1352</v>
      </c>
      <c r="N234" s="654" t="s">
        <v>141</v>
      </c>
      <c r="O234" s="645" t="s">
        <v>57</v>
      </c>
      <c r="P234" s="664">
        <v>28</v>
      </c>
    </row>
    <row r="235" spans="1:16" s="761" customFormat="1" ht="15">
      <c r="A235" s="672">
        <v>186</v>
      </c>
      <c r="B235" s="744" t="s">
        <v>53</v>
      </c>
      <c r="C235" s="744">
        <v>3131010</v>
      </c>
      <c r="D235" s="756" t="s">
        <v>1380</v>
      </c>
      <c r="E235" s="699" t="s">
        <v>1191</v>
      </c>
      <c r="F235" s="765" t="s">
        <v>54</v>
      </c>
      <c r="G235" s="746" t="s">
        <v>42</v>
      </c>
      <c r="H235" s="757">
        <v>250</v>
      </c>
      <c r="I235" s="748">
        <v>80410</v>
      </c>
      <c r="J235" s="744" t="s">
        <v>1192</v>
      </c>
      <c r="K235" s="749">
        <f>P235*H235</f>
        <v>1387.5</v>
      </c>
      <c r="L235" s="758" t="s">
        <v>308</v>
      </c>
      <c r="M235" s="758" t="s">
        <v>1352</v>
      </c>
      <c r="N235" s="746" t="s">
        <v>141</v>
      </c>
      <c r="O235" s="744" t="s">
        <v>57</v>
      </c>
      <c r="P235" s="760">
        <v>5.55</v>
      </c>
    </row>
    <row r="236" spans="1:16" s="761" customFormat="1" ht="15">
      <c r="A236" s="672">
        <v>187</v>
      </c>
      <c r="B236" s="744" t="s">
        <v>53</v>
      </c>
      <c r="C236" s="744">
        <v>3131010</v>
      </c>
      <c r="D236" s="756" t="s">
        <v>1381</v>
      </c>
      <c r="E236" s="699" t="s">
        <v>1191</v>
      </c>
      <c r="F236" s="765" t="s">
        <v>54</v>
      </c>
      <c r="G236" s="746" t="s">
        <v>42</v>
      </c>
      <c r="H236" s="757">
        <v>100</v>
      </c>
      <c r="I236" s="748">
        <v>80410</v>
      </c>
      <c r="J236" s="744" t="s">
        <v>1192</v>
      </c>
      <c r="K236" s="749">
        <f>P236*H236</f>
        <v>1234</v>
      </c>
      <c r="L236" s="758" t="s">
        <v>308</v>
      </c>
      <c r="M236" s="758" t="s">
        <v>1352</v>
      </c>
      <c r="N236" s="746" t="s">
        <v>141</v>
      </c>
      <c r="O236" s="744" t="s">
        <v>57</v>
      </c>
      <c r="P236" s="760">
        <v>12.34</v>
      </c>
    </row>
    <row r="237" spans="1:16" s="761" customFormat="1" ht="15">
      <c r="A237" s="672">
        <v>188</v>
      </c>
      <c r="B237" s="744" t="s">
        <v>53</v>
      </c>
      <c r="C237" s="744">
        <v>3131010</v>
      </c>
      <c r="D237" s="756" t="s">
        <v>1382</v>
      </c>
      <c r="E237" s="699" t="s">
        <v>1191</v>
      </c>
      <c r="F237" s="765" t="s">
        <v>54</v>
      </c>
      <c r="G237" s="746" t="s">
        <v>42</v>
      </c>
      <c r="H237" s="757">
        <v>200</v>
      </c>
      <c r="I237" s="748">
        <v>80410</v>
      </c>
      <c r="J237" s="744" t="s">
        <v>1192</v>
      </c>
      <c r="K237" s="749">
        <f>P237*H237</f>
        <v>6400</v>
      </c>
      <c r="L237" s="758" t="s">
        <v>308</v>
      </c>
      <c r="M237" s="758" t="s">
        <v>1352</v>
      </c>
      <c r="N237" s="746" t="s">
        <v>141</v>
      </c>
      <c r="O237" s="744" t="s">
        <v>57</v>
      </c>
      <c r="P237" s="760">
        <v>32</v>
      </c>
    </row>
    <row r="238" spans="1:16" s="761" customFormat="1" ht="15">
      <c r="A238" s="672">
        <v>189</v>
      </c>
      <c r="B238" s="744" t="s">
        <v>53</v>
      </c>
      <c r="C238" s="744">
        <v>3116030</v>
      </c>
      <c r="D238" s="756" t="s">
        <v>1383</v>
      </c>
      <c r="E238" s="699" t="s">
        <v>1191</v>
      </c>
      <c r="F238" s="744">
        <v>166</v>
      </c>
      <c r="G238" s="746" t="s">
        <v>37</v>
      </c>
      <c r="H238" s="776">
        <v>4</v>
      </c>
      <c r="I238" s="748">
        <v>80410</v>
      </c>
      <c r="J238" s="744" t="s">
        <v>1192</v>
      </c>
      <c r="K238" s="749">
        <f>P238*H238</f>
        <v>1600</v>
      </c>
      <c r="L238" s="758" t="s">
        <v>308</v>
      </c>
      <c r="M238" s="758" t="s">
        <v>1352</v>
      </c>
      <c r="N238" s="746" t="s">
        <v>141</v>
      </c>
      <c r="O238" s="744" t="s">
        <v>57</v>
      </c>
      <c r="P238" s="760">
        <v>400</v>
      </c>
    </row>
    <row r="239" spans="1:16" s="761" customFormat="1" ht="15">
      <c r="A239" s="672">
        <v>190</v>
      </c>
      <c r="B239" s="744" t="s">
        <v>53</v>
      </c>
      <c r="C239" s="744">
        <v>4590000</v>
      </c>
      <c r="D239" s="764" t="s">
        <v>1384</v>
      </c>
      <c r="E239" s="699" t="s">
        <v>1191</v>
      </c>
      <c r="F239" s="744">
        <v>796</v>
      </c>
      <c r="G239" s="746" t="s">
        <v>41</v>
      </c>
      <c r="H239" s="757">
        <v>705</v>
      </c>
      <c r="I239" s="748">
        <v>80410</v>
      </c>
      <c r="J239" s="744" t="s">
        <v>1192</v>
      </c>
      <c r="K239" s="749">
        <v>39250</v>
      </c>
      <c r="L239" s="758" t="s">
        <v>308</v>
      </c>
      <c r="M239" s="758" t="s">
        <v>1352</v>
      </c>
      <c r="N239" s="777" t="s">
        <v>56</v>
      </c>
      <c r="O239" s="744" t="s">
        <v>57</v>
      </c>
      <c r="P239" s="760">
        <v>55</v>
      </c>
    </row>
    <row r="240" spans="1:16" s="761" customFormat="1" ht="15">
      <c r="A240" s="672">
        <v>191</v>
      </c>
      <c r="B240" s="744" t="s">
        <v>53</v>
      </c>
      <c r="C240" s="744">
        <v>4590000</v>
      </c>
      <c r="D240" s="756" t="s">
        <v>1326</v>
      </c>
      <c r="E240" s="699" t="s">
        <v>1191</v>
      </c>
      <c r="F240" s="765" t="s">
        <v>54</v>
      </c>
      <c r="G240" s="767" t="s">
        <v>37</v>
      </c>
      <c r="H240" s="757">
        <v>10</v>
      </c>
      <c r="I240" s="748">
        <v>80410</v>
      </c>
      <c r="J240" s="744" t="s">
        <v>1192</v>
      </c>
      <c r="K240" s="749">
        <f>P240*H240</f>
        <v>650</v>
      </c>
      <c r="L240" s="758" t="s">
        <v>308</v>
      </c>
      <c r="M240" s="758" t="s">
        <v>1352</v>
      </c>
      <c r="N240" s="759" t="s">
        <v>471</v>
      </c>
      <c r="O240" s="744" t="s">
        <v>59</v>
      </c>
      <c r="P240" s="760">
        <v>65</v>
      </c>
    </row>
    <row r="241" spans="1:16" s="761" customFormat="1" ht="15">
      <c r="A241" s="672">
        <v>192</v>
      </c>
      <c r="B241" s="744" t="s">
        <v>53</v>
      </c>
      <c r="C241" s="744">
        <v>3150000</v>
      </c>
      <c r="D241" s="756" t="s">
        <v>1385</v>
      </c>
      <c r="E241" s="699" t="s">
        <v>1191</v>
      </c>
      <c r="F241" s="744">
        <v>796</v>
      </c>
      <c r="G241" s="746" t="s">
        <v>37</v>
      </c>
      <c r="H241" s="766">
        <v>2</v>
      </c>
      <c r="I241" s="748">
        <v>80410</v>
      </c>
      <c r="J241" s="744" t="s">
        <v>1192</v>
      </c>
      <c r="K241" s="749">
        <v>38000</v>
      </c>
      <c r="L241" s="758" t="s">
        <v>309</v>
      </c>
      <c r="M241" s="758" t="s">
        <v>1352</v>
      </c>
      <c r="N241" s="746" t="s">
        <v>141</v>
      </c>
      <c r="O241" s="744" t="s">
        <v>57</v>
      </c>
      <c r="P241" s="760"/>
    </row>
    <row r="242" spans="1:16" s="761" customFormat="1" ht="15">
      <c r="A242" s="672">
        <v>193</v>
      </c>
      <c r="B242" s="744" t="s">
        <v>53</v>
      </c>
      <c r="C242" s="744">
        <v>3150000</v>
      </c>
      <c r="D242" s="778" t="s">
        <v>1386</v>
      </c>
      <c r="E242" s="699" t="s">
        <v>1191</v>
      </c>
      <c r="F242" s="744">
        <v>796</v>
      </c>
      <c r="G242" s="767" t="s">
        <v>37</v>
      </c>
      <c r="H242" s="757">
        <v>20</v>
      </c>
      <c r="I242" s="748">
        <v>80410</v>
      </c>
      <c r="J242" s="744" t="s">
        <v>1192</v>
      </c>
      <c r="K242" s="749">
        <v>15500</v>
      </c>
      <c r="L242" s="758" t="s">
        <v>308</v>
      </c>
      <c r="M242" s="758" t="s">
        <v>1352</v>
      </c>
      <c r="N242" s="746" t="s">
        <v>141</v>
      </c>
      <c r="O242" s="744" t="s">
        <v>57</v>
      </c>
      <c r="P242" s="760">
        <v>726</v>
      </c>
    </row>
    <row r="243" spans="1:16" s="761" customFormat="1" ht="15">
      <c r="A243" s="672">
        <v>194</v>
      </c>
      <c r="B243" s="744" t="s">
        <v>53</v>
      </c>
      <c r="C243" s="744">
        <v>3150000</v>
      </c>
      <c r="D243" s="778" t="s">
        <v>1259</v>
      </c>
      <c r="E243" s="699" t="s">
        <v>1191</v>
      </c>
      <c r="F243" s="744">
        <v>796</v>
      </c>
      <c r="G243" s="767" t="s">
        <v>37</v>
      </c>
      <c r="H243" s="757">
        <v>30</v>
      </c>
      <c r="I243" s="748">
        <v>80410</v>
      </c>
      <c r="J243" s="744" t="s">
        <v>1192</v>
      </c>
      <c r="K243" s="749">
        <v>3000</v>
      </c>
      <c r="L243" s="758" t="s">
        <v>308</v>
      </c>
      <c r="M243" s="758" t="s">
        <v>1352</v>
      </c>
      <c r="N243" s="746" t="s">
        <v>141</v>
      </c>
      <c r="O243" s="744" t="s">
        <v>57</v>
      </c>
      <c r="P243" s="760">
        <v>22</v>
      </c>
    </row>
    <row r="244" spans="1:16" s="772" customFormat="1" ht="15">
      <c r="A244" s="672">
        <v>195</v>
      </c>
      <c r="B244" s="744" t="s">
        <v>53</v>
      </c>
      <c r="C244" s="744">
        <v>2422010</v>
      </c>
      <c r="D244" s="778" t="s">
        <v>1387</v>
      </c>
      <c r="E244" s="699" t="s">
        <v>1191</v>
      </c>
      <c r="F244" s="744">
        <v>166</v>
      </c>
      <c r="G244" s="767" t="s">
        <v>37</v>
      </c>
      <c r="H244" s="776">
        <v>20</v>
      </c>
      <c r="I244" s="748">
        <v>80410</v>
      </c>
      <c r="J244" s="744" t="s">
        <v>1192</v>
      </c>
      <c r="K244" s="749">
        <v>3000</v>
      </c>
      <c r="L244" s="758" t="s">
        <v>308</v>
      </c>
      <c r="M244" s="758" t="s">
        <v>1352</v>
      </c>
      <c r="N244" s="746" t="s">
        <v>141</v>
      </c>
      <c r="O244" s="744" t="s">
        <v>57</v>
      </c>
      <c r="P244" s="760">
        <v>159</v>
      </c>
    </row>
    <row r="245" spans="1:16" s="761" customFormat="1" ht="15">
      <c r="A245" s="672">
        <v>196</v>
      </c>
      <c r="B245" s="744" t="s">
        <v>53</v>
      </c>
      <c r="C245" s="744">
        <v>3313010</v>
      </c>
      <c r="D245" s="763" t="s">
        <v>1388</v>
      </c>
      <c r="E245" s="699" t="s">
        <v>1191</v>
      </c>
      <c r="F245" s="744">
        <v>796</v>
      </c>
      <c r="G245" s="746" t="s">
        <v>37</v>
      </c>
      <c r="H245" s="757">
        <v>6</v>
      </c>
      <c r="I245" s="748">
        <v>80410</v>
      </c>
      <c r="J245" s="744" t="s">
        <v>1192</v>
      </c>
      <c r="K245" s="749">
        <f>P245*H245</f>
        <v>3600</v>
      </c>
      <c r="L245" s="758" t="s">
        <v>308</v>
      </c>
      <c r="M245" s="758" t="s">
        <v>1352</v>
      </c>
      <c r="N245" s="746" t="s">
        <v>141</v>
      </c>
      <c r="O245" s="744" t="s">
        <v>57</v>
      </c>
      <c r="P245" s="760">
        <v>600</v>
      </c>
    </row>
    <row r="246" spans="1:16" s="761" customFormat="1" ht="15">
      <c r="A246" s="672">
        <v>197</v>
      </c>
      <c r="B246" s="744" t="s">
        <v>116</v>
      </c>
      <c r="C246" s="744">
        <v>3150000</v>
      </c>
      <c r="D246" s="763" t="s">
        <v>1389</v>
      </c>
      <c r="E246" s="699" t="s">
        <v>1191</v>
      </c>
      <c r="F246" s="744">
        <v>796</v>
      </c>
      <c r="G246" s="767" t="s">
        <v>37</v>
      </c>
      <c r="H246" s="757">
        <v>4</v>
      </c>
      <c r="I246" s="748">
        <v>80410</v>
      </c>
      <c r="J246" s="744" t="s">
        <v>1192</v>
      </c>
      <c r="K246" s="749">
        <f>P246*H246</f>
        <v>46524</v>
      </c>
      <c r="L246" s="758" t="s">
        <v>308</v>
      </c>
      <c r="M246" s="758" t="s">
        <v>1352</v>
      </c>
      <c r="N246" s="746" t="s">
        <v>141</v>
      </c>
      <c r="O246" s="744" t="s">
        <v>57</v>
      </c>
      <c r="P246" s="760">
        <v>11631</v>
      </c>
    </row>
    <row r="247" spans="1:16" s="642" customFormat="1" ht="15">
      <c r="A247" s="672">
        <v>198</v>
      </c>
      <c r="B247" s="668" t="s">
        <v>53</v>
      </c>
      <c r="C247" s="668">
        <v>3190000</v>
      </c>
      <c r="D247" s="712" t="s">
        <v>1390</v>
      </c>
      <c r="E247" s="709" t="s">
        <v>1191</v>
      </c>
      <c r="F247" s="668">
        <v>796</v>
      </c>
      <c r="G247" s="654" t="s">
        <v>37</v>
      </c>
      <c r="H247" s="655">
        <v>2</v>
      </c>
      <c r="I247" s="710">
        <v>80410</v>
      </c>
      <c r="J247" s="645" t="s">
        <v>1192</v>
      </c>
      <c r="K247" s="659">
        <v>36905</v>
      </c>
      <c r="L247" s="677" t="s">
        <v>308</v>
      </c>
      <c r="M247" s="677" t="s">
        <v>309</v>
      </c>
      <c r="N247" s="645" t="s">
        <v>141</v>
      </c>
      <c r="O247" s="645" t="s">
        <v>57</v>
      </c>
      <c r="P247" s="658">
        <v>21000</v>
      </c>
    </row>
    <row r="248" spans="1:16" ht="15">
      <c r="A248" s="672">
        <v>199</v>
      </c>
      <c r="B248" s="645" t="s">
        <v>53</v>
      </c>
      <c r="C248" s="645">
        <v>3131010</v>
      </c>
      <c r="D248" s="711" t="s">
        <v>1249</v>
      </c>
      <c r="E248" s="646" t="s">
        <v>1191</v>
      </c>
      <c r="F248" s="660" t="s">
        <v>54</v>
      </c>
      <c r="G248" s="654" t="s">
        <v>37</v>
      </c>
      <c r="H248" s="668">
        <v>30</v>
      </c>
      <c r="I248" s="656">
        <v>80410</v>
      </c>
      <c r="J248" s="645" t="s">
        <v>1192</v>
      </c>
      <c r="K248" s="659">
        <v>1200</v>
      </c>
      <c r="L248" s="677" t="s">
        <v>308</v>
      </c>
      <c r="M248" s="677" t="s">
        <v>1352</v>
      </c>
      <c r="N248" s="654" t="s">
        <v>141</v>
      </c>
      <c r="O248" s="645" t="s">
        <v>57</v>
      </c>
      <c r="P248" s="664">
        <v>49</v>
      </c>
    </row>
    <row r="249" spans="1:16" ht="15">
      <c r="A249" s="672">
        <v>200</v>
      </c>
      <c r="B249" s="645" t="s">
        <v>53</v>
      </c>
      <c r="C249" s="645">
        <v>3131010</v>
      </c>
      <c r="D249" s="708" t="s">
        <v>1247</v>
      </c>
      <c r="E249" s="646" t="s">
        <v>1191</v>
      </c>
      <c r="F249" s="660" t="s">
        <v>54</v>
      </c>
      <c r="G249" s="654" t="s">
        <v>42</v>
      </c>
      <c r="H249" s="668">
        <f>90+60</f>
        <v>150</v>
      </c>
      <c r="I249" s="656">
        <v>80410</v>
      </c>
      <c r="J249" s="645" t="s">
        <v>1192</v>
      </c>
      <c r="K249" s="659">
        <v>2250</v>
      </c>
      <c r="L249" s="677" t="s">
        <v>308</v>
      </c>
      <c r="M249" s="677" t="s">
        <v>1352</v>
      </c>
      <c r="N249" s="654" t="s">
        <v>141</v>
      </c>
      <c r="O249" s="645" t="s">
        <v>57</v>
      </c>
      <c r="P249" s="664">
        <v>52.5</v>
      </c>
    </row>
    <row r="250" spans="1:16" ht="15">
      <c r="A250" s="672">
        <v>201</v>
      </c>
      <c r="B250" s="645" t="s">
        <v>53</v>
      </c>
      <c r="C250" s="645">
        <v>2320029</v>
      </c>
      <c r="D250" s="711" t="s">
        <v>1391</v>
      </c>
      <c r="E250" s="646" t="s">
        <v>1191</v>
      </c>
      <c r="F250" s="645">
        <v>166</v>
      </c>
      <c r="G250" s="654" t="s">
        <v>41</v>
      </c>
      <c r="H250" s="682">
        <f>27+30+30+13</f>
        <v>100</v>
      </c>
      <c r="I250" s="656">
        <v>80410</v>
      </c>
      <c r="J250" s="645" t="s">
        <v>1192</v>
      </c>
      <c r="K250" s="659">
        <v>17500</v>
      </c>
      <c r="L250" s="677" t="s">
        <v>341</v>
      </c>
      <c r="M250" s="677" t="s">
        <v>1352</v>
      </c>
      <c r="N250" s="654" t="s">
        <v>141</v>
      </c>
      <c r="O250" s="645" t="s">
        <v>57</v>
      </c>
      <c r="P250" s="664">
        <v>130</v>
      </c>
    </row>
    <row r="251" spans="1:16" ht="15">
      <c r="A251" s="672">
        <v>202</v>
      </c>
      <c r="B251" s="645" t="s">
        <v>53</v>
      </c>
      <c r="C251" s="645">
        <v>3190000</v>
      </c>
      <c r="D251" s="669" t="s">
        <v>1392</v>
      </c>
      <c r="E251" s="646" t="s">
        <v>1191</v>
      </c>
      <c r="F251" s="645">
        <v>796</v>
      </c>
      <c r="G251" s="654" t="s">
        <v>37</v>
      </c>
      <c r="H251" s="682">
        <v>3</v>
      </c>
      <c r="I251" s="656">
        <v>80410</v>
      </c>
      <c r="J251" s="645" t="s">
        <v>1192</v>
      </c>
      <c r="K251" s="659">
        <f>P251*H251</f>
        <v>1950</v>
      </c>
      <c r="L251" s="677" t="s">
        <v>309</v>
      </c>
      <c r="M251" s="677" t="s">
        <v>1352</v>
      </c>
      <c r="N251" s="654" t="s">
        <v>141</v>
      </c>
      <c r="O251" s="645" t="s">
        <v>57</v>
      </c>
      <c r="P251" s="664">
        <v>650</v>
      </c>
    </row>
    <row r="252" spans="1:16" ht="15">
      <c r="A252" s="672">
        <v>203</v>
      </c>
      <c r="B252" s="645" t="s">
        <v>53</v>
      </c>
      <c r="C252" s="645">
        <v>3190000</v>
      </c>
      <c r="D252" s="708" t="s">
        <v>1393</v>
      </c>
      <c r="E252" s="646" t="s">
        <v>1191</v>
      </c>
      <c r="F252" s="645">
        <v>796</v>
      </c>
      <c r="G252" s="654" t="s">
        <v>37</v>
      </c>
      <c r="H252" s="682">
        <v>36</v>
      </c>
      <c r="I252" s="656">
        <v>80410</v>
      </c>
      <c r="J252" s="645" t="s">
        <v>1192</v>
      </c>
      <c r="K252" s="659">
        <f>1500+750</f>
        <v>2250</v>
      </c>
      <c r="L252" s="677" t="s">
        <v>309</v>
      </c>
      <c r="M252" s="677" t="s">
        <v>1352</v>
      </c>
      <c r="N252" s="654" t="s">
        <v>141</v>
      </c>
      <c r="O252" s="645" t="s">
        <v>57</v>
      </c>
      <c r="P252" s="664">
        <v>1285</v>
      </c>
    </row>
    <row r="253" spans="1:16" ht="15">
      <c r="A253" s="672">
        <v>204</v>
      </c>
      <c r="B253" s="645" t="s">
        <v>53</v>
      </c>
      <c r="C253" s="645">
        <v>3190000</v>
      </c>
      <c r="D253" s="708" t="s">
        <v>1394</v>
      </c>
      <c r="E253" s="646" t="s">
        <v>1191</v>
      </c>
      <c r="F253" s="645">
        <v>796</v>
      </c>
      <c r="G253" s="676" t="s">
        <v>37</v>
      </c>
      <c r="H253" s="682">
        <v>20</v>
      </c>
      <c r="I253" s="656">
        <v>80410</v>
      </c>
      <c r="J253" s="645" t="s">
        <v>1192</v>
      </c>
      <c r="K253" s="659">
        <v>7000</v>
      </c>
      <c r="L253" s="677" t="s">
        <v>309</v>
      </c>
      <c r="M253" s="677" t="s">
        <v>1352</v>
      </c>
      <c r="N253" s="654" t="s">
        <v>141</v>
      </c>
      <c r="O253" s="645" t="s">
        <v>57</v>
      </c>
      <c r="P253" s="664">
        <v>30</v>
      </c>
    </row>
    <row r="254" spans="1:16" ht="15">
      <c r="A254" s="672">
        <v>205</v>
      </c>
      <c r="B254" s="645" t="s">
        <v>53</v>
      </c>
      <c r="C254" s="645">
        <v>3150000</v>
      </c>
      <c r="D254" s="711" t="s">
        <v>1395</v>
      </c>
      <c r="E254" s="646" t="s">
        <v>1191</v>
      </c>
      <c r="F254" s="645">
        <v>796</v>
      </c>
      <c r="G254" s="676" t="s">
        <v>37</v>
      </c>
      <c r="H254" s="668">
        <v>10</v>
      </c>
      <c r="I254" s="656">
        <v>80410</v>
      </c>
      <c r="J254" s="645" t="s">
        <v>1192</v>
      </c>
      <c r="K254" s="659">
        <v>6500</v>
      </c>
      <c r="L254" s="677" t="s">
        <v>309</v>
      </c>
      <c r="M254" s="677" t="s">
        <v>1352</v>
      </c>
      <c r="N254" s="654" t="s">
        <v>141</v>
      </c>
      <c r="O254" s="645" t="s">
        <v>57</v>
      </c>
      <c r="P254" s="664">
        <v>320</v>
      </c>
    </row>
    <row r="255" spans="1:16">
      <c r="A255" s="672"/>
      <c r="B255" s="645"/>
      <c r="C255" s="668"/>
      <c r="D255" s="1150" t="s">
        <v>1396</v>
      </c>
      <c r="E255" s="1151"/>
      <c r="F255" s="1151"/>
      <c r="G255" s="1151"/>
      <c r="H255" s="1151"/>
      <c r="I255" s="1152"/>
      <c r="J255" s="672"/>
      <c r="K255" s="663">
        <f>K256+K257</f>
        <v>2110131.1417</v>
      </c>
      <c r="L255" s="677"/>
      <c r="M255" s="677"/>
      <c r="N255" s="654"/>
      <c r="O255" s="654"/>
      <c r="P255" s="664"/>
    </row>
    <row r="256" spans="1:16" ht="15">
      <c r="A256" s="672">
        <v>206</v>
      </c>
      <c r="B256" s="645" t="s">
        <v>53</v>
      </c>
      <c r="C256" s="645">
        <v>3130000</v>
      </c>
      <c r="D256" s="669" t="s">
        <v>1261</v>
      </c>
      <c r="E256" s="646"/>
      <c r="F256" s="645">
        <v>166</v>
      </c>
      <c r="G256" s="654" t="s">
        <v>41</v>
      </c>
      <c r="H256" s="662">
        <v>6000</v>
      </c>
      <c r="I256" s="656">
        <v>80410</v>
      </c>
      <c r="J256" s="645" t="s">
        <v>1192</v>
      </c>
      <c r="K256" s="659">
        <f>P256*H256</f>
        <v>1716000</v>
      </c>
      <c r="L256" s="677" t="s">
        <v>308</v>
      </c>
      <c r="M256" s="677" t="s">
        <v>309</v>
      </c>
      <c r="N256" s="643" t="s">
        <v>56</v>
      </c>
      <c r="O256" s="645" t="s">
        <v>57</v>
      </c>
      <c r="P256" s="664">
        <v>286</v>
      </c>
    </row>
    <row r="257" spans="1:16">
      <c r="A257" s="672">
        <v>207</v>
      </c>
      <c r="B257" s="645" t="s">
        <v>53</v>
      </c>
      <c r="C257" s="645">
        <v>3190330</v>
      </c>
      <c r="D257" s="678" t="s">
        <v>1262</v>
      </c>
      <c r="E257" s="646"/>
      <c r="F257" s="645"/>
      <c r="G257" s="676"/>
      <c r="H257" s="662"/>
      <c r="I257" s="656"/>
      <c r="J257" s="645"/>
      <c r="K257" s="663">
        <f>SUM(K258:K276)</f>
        <v>394131.14169999998</v>
      </c>
      <c r="L257" s="677"/>
      <c r="M257" s="677"/>
      <c r="N257" s="643"/>
      <c r="O257" s="645"/>
      <c r="P257" s="664"/>
    </row>
    <row r="258" spans="1:16" ht="15">
      <c r="A258" s="672">
        <v>208</v>
      </c>
      <c r="B258" s="645" t="s">
        <v>53</v>
      </c>
      <c r="C258" s="645">
        <v>3190330</v>
      </c>
      <c r="D258" s="669" t="s">
        <v>1263</v>
      </c>
      <c r="E258" s="646"/>
      <c r="F258" s="645">
        <v>166</v>
      </c>
      <c r="G258" s="654" t="s">
        <v>41</v>
      </c>
      <c r="H258" s="662">
        <v>34.78</v>
      </c>
      <c r="I258" s="656">
        <v>80410</v>
      </c>
      <c r="J258" s="645" t="s">
        <v>1192</v>
      </c>
      <c r="K258" s="659">
        <f t="shared" ref="K258:K276" si="6">P258*H258</f>
        <v>16694.400000000001</v>
      </c>
      <c r="L258" s="677" t="s">
        <v>308</v>
      </c>
      <c r="M258" s="677" t="s">
        <v>1352</v>
      </c>
      <c r="N258" s="643" t="s">
        <v>56</v>
      </c>
      <c r="O258" s="645" t="s">
        <v>57</v>
      </c>
      <c r="P258" s="664">
        <v>480</v>
      </c>
    </row>
    <row r="259" spans="1:16" ht="15">
      <c r="A259" s="672">
        <v>209</v>
      </c>
      <c r="B259" s="645" t="s">
        <v>53</v>
      </c>
      <c r="C259" s="645">
        <v>3190330</v>
      </c>
      <c r="D259" s="669" t="s">
        <v>1265</v>
      </c>
      <c r="E259" s="646"/>
      <c r="F259" s="645">
        <v>166</v>
      </c>
      <c r="G259" s="654" t="s">
        <v>41</v>
      </c>
      <c r="H259" s="662">
        <v>34.78</v>
      </c>
      <c r="I259" s="656">
        <v>80410</v>
      </c>
      <c r="J259" s="645" t="s">
        <v>1192</v>
      </c>
      <c r="K259" s="659">
        <f t="shared" si="6"/>
        <v>16668.315000000002</v>
      </c>
      <c r="L259" s="677" t="s">
        <v>308</v>
      </c>
      <c r="M259" s="677" t="s">
        <v>1352</v>
      </c>
      <c r="N259" s="643" t="s">
        <v>56</v>
      </c>
      <c r="O259" s="645" t="s">
        <v>57</v>
      </c>
      <c r="P259" s="664">
        <v>479.25</v>
      </c>
    </row>
    <row r="260" spans="1:16" ht="15">
      <c r="A260" s="672">
        <v>210</v>
      </c>
      <c r="B260" s="645" t="s">
        <v>53</v>
      </c>
      <c r="C260" s="645">
        <v>3190330</v>
      </c>
      <c r="D260" s="669" t="s">
        <v>1266</v>
      </c>
      <c r="E260" s="646"/>
      <c r="F260" s="645">
        <v>166</v>
      </c>
      <c r="G260" s="654" t="s">
        <v>41</v>
      </c>
      <c r="H260" s="662">
        <v>17.39</v>
      </c>
      <c r="I260" s="656">
        <v>80410</v>
      </c>
      <c r="J260" s="645" t="s">
        <v>1192</v>
      </c>
      <c r="K260" s="659">
        <f t="shared" si="6"/>
        <v>3704.07</v>
      </c>
      <c r="L260" s="677" t="s">
        <v>308</v>
      </c>
      <c r="M260" s="677" t="s">
        <v>1352</v>
      </c>
      <c r="N260" s="643" t="s">
        <v>56</v>
      </c>
      <c r="O260" s="645" t="s">
        <v>57</v>
      </c>
      <c r="P260" s="664">
        <v>213</v>
      </c>
    </row>
    <row r="261" spans="1:16" ht="15">
      <c r="A261" s="672">
        <v>211</v>
      </c>
      <c r="B261" s="645" t="s">
        <v>53</v>
      </c>
      <c r="C261" s="645">
        <v>3190330</v>
      </c>
      <c r="D261" s="669" t="s">
        <v>1267</v>
      </c>
      <c r="E261" s="646"/>
      <c r="F261" s="645">
        <v>166</v>
      </c>
      <c r="G261" s="654" t="s">
        <v>41</v>
      </c>
      <c r="H261" s="662">
        <v>17.39</v>
      </c>
      <c r="I261" s="656">
        <v>80410</v>
      </c>
      <c r="J261" s="645" t="s">
        <v>1192</v>
      </c>
      <c r="K261" s="659">
        <f t="shared" si="6"/>
        <v>5564.8</v>
      </c>
      <c r="L261" s="677" t="s">
        <v>308</v>
      </c>
      <c r="M261" s="677" t="s">
        <v>1352</v>
      </c>
      <c r="N261" s="643" t="s">
        <v>56</v>
      </c>
      <c r="O261" s="645" t="s">
        <v>57</v>
      </c>
      <c r="P261" s="664">
        <v>320</v>
      </c>
    </row>
    <row r="262" spans="1:16" ht="15">
      <c r="A262" s="672">
        <v>212</v>
      </c>
      <c r="B262" s="645" t="s">
        <v>53</v>
      </c>
      <c r="C262" s="645">
        <v>3190330</v>
      </c>
      <c r="D262" s="669" t="s">
        <v>1274</v>
      </c>
      <c r="E262" s="646"/>
      <c r="F262" s="645">
        <v>166</v>
      </c>
      <c r="G262" s="654" t="s">
        <v>41</v>
      </c>
      <c r="H262" s="662">
        <v>34.78</v>
      </c>
      <c r="I262" s="656">
        <v>80410</v>
      </c>
      <c r="J262" s="645" t="s">
        <v>1192</v>
      </c>
      <c r="K262" s="659">
        <f t="shared" si="6"/>
        <v>23998.2</v>
      </c>
      <c r="L262" s="677" t="s">
        <v>308</v>
      </c>
      <c r="M262" s="677" t="s">
        <v>1352</v>
      </c>
      <c r="N262" s="643" t="s">
        <v>56</v>
      </c>
      <c r="O262" s="645" t="s">
        <v>57</v>
      </c>
      <c r="P262" s="664">
        <v>690</v>
      </c>
    </row>
    <row r="263" spans="1:16" ht="15">
      <c r="A263" s="672">
        <v>213</v>
      </c>
      <c r="B263" s="645" t="s">
        <v>53</v>
      </c>
      <c r="C263" s="645">
        <v>3190330</v>
      </c>
      <c r="D263" s="669" t="s">
        <v>1268</v>
      </c>
      <c r="E263" s="646"/>
      <c r="F263" s="645">
        <v>166</v>
      </c>
      <c r="G263" s="654" t="s">
        <v>41</v>
      </c>
      <c r="H263" s="662">
        <v>14.781500000000001</v>
      </c>
      <c r="I263" s="656">
        <v>80410</v>
      </c>
      <c r="J263" s="645" t="s">
        <v>1192</v>
      </c>
      <c r="K263" s="659">
        <f t="shared" si="6"/>
        <v>1889.0757000000001</v>
      </c>
      <c r="L263" s="677" t="s">
        <v>308</v>
      </c>
      <c r="M263" s="677" t="s">
        <v>1352</v>
      </c>
      <c r="N263" s="643" t="s">
        <v>56</v>
      </c>
      <c r="O263" s="645" t="s">
        <v>57</v>
      </c>
      <c r="P263" s="664">
        <v>127.8</v>
      </c>
    </row>
    <row r="264" spans="1:16" ht="15">
      <c r="A264" s="672">
        <v>214</v>
      </c>
      <c r="B264" s="645" t="s">
        <v>53</v>
      </c>
      <c r="C264" s="645">
        <v>3190330</v>
      </c>
      <c r="D264" s="669" t="s">
        <v>1269</v>
      </c>
      <c r="E264" s="646"/>
      <c r="F264" s="660" t="s">
        <v>54</v>
      </c>
      <c r="G264" s="654" t="s">
        <v>42</v>
      </c>
      <c r="H264" s="662">
        <v>2086.8000000000002</v>
      </c>
      <c r="I264" s="656">
        <v>80410</v>
      </c>
      <c r="J264" s="645" t="s">
        <v>1192</v>
      </c>
      <c r="K264" s="659">
        <f t="shared" si="6"/>
        <v>8451.5400000000009</v>
      </c>
      <c r="L264" s="677" t="s">
        <v>308</v>
      </c>
      <c r="M264" s="677" t="s">
        <v>1352</v>
      </c>
      <c r="N264" s="643" t="s">
        <v>56</v>
      </c>
      <c r="O264" s="645" t="s">
        <v>57</v>
      </c>
      <c r="P264" s="664">
        <v>4.05</v>
      </c>
    </row>
    <row r="265" spans="1:16" ht="15">
      <c r="A265" s="672">
        <v>215</v>
      </c>
      <c r="B265" s="645" t="s">
        <v>53</v>
      </c>
      <c r="C265" s="645">
        <v>3190330</v>
      </c>
      <c r="D265" s="669" t="s">
        <v>1270</v>
      </c>
      <c r="E265" s="646"/>
      <c r="F265" s="645">
        <v>166</v>
      </c>
      <c r="G265" s="654" t="s">
        <v>41</v>
      </c>
      <c r="H265" s="662">
        <v>2.6085000000000003</v>
      </c>
      <c r="I265" s="656">
        <v>80410</v>
      </c>
      <c r="J265" s="645" t="s">
        <v>1192</v>
      </c>
      <c r="K265" s="659">
        <f t="shared" si="6"/>
        <v>1944.6367500000001</v>
      </c>
      <c r="L265" s="677" t="s">
        <v>308</v>
      </c>
      <c r="M265" s="677" t="s">
        <v>1352</v>
      </c>
      <c r="N265" s="643" t="s">
        <v>56</v>
      </c>
      <c r="O265" s="645" t="s">
        <v>57</v>
      </c>
      <c r="P265" s="664">
        <v>745.5</v>
      </c>
    </row>
    <row r="266" spans="1:16" ht="15">
      <c r="A266" s="672">
        <v>216</v>
      </c>
      <c r="B266" s="645" t="s">
        <v>53</v>
      </c>
      <c r="C266" s="645">
        <v>3190330</v>
      </c>
      <c r="D266" s="669" t="s">
        <v>1271</v>
      </c>
      <c r="E266" s="646"/>
      <c r="F266" s="645">
        <v>166</v>
      </c>
      <c r="G266" s="654" t="s">
        <v>41</v>
      </c>
      <c r="H266" s="662">
        <v>3.4779999999999998</v>
      </c>
      <c r="I266" s="656">
        <v>80410</v>
      </c>
      <c r="J266" s="645" t="s">
        <v>1192</v>
      </c>
      <c r="K266" s="659">
        <f t="shared" si="6"/>
        <v>2855.4379999999996</v>
      </c>
      <c r="L266" s="677" t="s">
        <v>308</v>
      </c>
      <c r="M266" s="677" t="s">
        <v>1352</v>
      </c>
      <c r="N266" s="643" t="s">
        <v>56</v>
      </c>
      <c r="O266" s="645" t="s">
        <v>57</v>
      </c>
      <c r="P266" s="664">
        <v>821</v>
      </c>
    </row>
    <row r="267" spans="1:16" ht="15">
      <c r="A267" s="672">
        <v>217</v>
      </c>
      <c r="B267" s="645" t="s">
        <v>53</v>
      </c>
      <c r="C267" s="645">
        <v>3190330</v>
      </c>
      <c r="D267" s="669" t="s">
        <v>1271</v>
      </c>
      <c r="E267" s="646"/>
      <c r="F267" s="660" t="s">
        <v>1272</v>
      </c>
      <c r="G267" s="654" t="s">
        <v>168</v>
      </c>
      <c r="H267" s="662">
        <v>26.085000000000001</v>
      </c>
      <c r="I267" s="656">
        <v>80410</v>
      </c>
      <c r="J267" s="645" t="s">
        <v>1192</v>
      </c>
      <c r="K267" s="659">
        <f t="shared" si="6"/>
        <v>1799.865</v>
      </c>
      <c r="L267" s="677" t="s">
        <v>308</v>
      </c>
      <c r="M267" s="677" t="s">
        <v>1352</v>
      </c>
      <c r="N267" s="643" t="s">
        <v>56</v>
      </c>
      <c r="O267" s="645" t="s">
        <v>57</v>
      </c>
      <c r="P267" s="664">
        <v>69</v>
      </c>
    </row>
    <row r="268" spans="1:16" ht="15">
      <c r="A268" s="672">
        <v>218</v>
      </c>
      <c r="B268" s="645" t="s">
        <v>53</v>
      </c>
      <c r="C268" s="645">
        <v>3190330</v>
      </c>
      <c r="D268" s="669" t="s">
        <v>1273</v>
      </c>
      <c r="E268" s="646"/>
      <c r="F268" s="645">
        <v>166</v>
      </c>
      <c r="G268" s="654" t="s">
        <v>41</v>
      </c>
      <c r="H268" s="662">
        <v>304.32499999999999</v>
      </c>
      <c r="I268" s="656">
        <v>80410</v>
      </c>
      <c r="J268" s="645" t="s">
        <v>1192</v>
      </c>
      <c r="K268" s="659">
        <f t="shared" si="6"/>
        <v>24346</v>
      </c>
      <c r="L268" s="677" t="s">
        <v>308</v>
      </c>
      <c r="M268" s="677" t="s">
        <v>1352</v>
      </c>
      <c r="N268" s="643" t="s">
        <v>56</v>
      </c>
      <c r="O268" s="645" t="s">
        <v>57</v>
      </c>
      <c r="P268" s="664">
        <v>80</v>
      </c>
    </row>
    <row r="269" spans="1:16" ht="15">
      <c r="A269" s="672">
        <v>219</v>
      </c>
      <c r="B269" s="645" t="s">
        <v>53</v>
      </c>
      <c r="C269" s="645">
        <v>3190330</v>
      </c>
      <c r="D269" s="669" t="s">
        <v>1274</v>
      </c>
      <c r="E269" s="646"/>
      <c r="F269" s="645">
        <v>166</v>
      </c>
      <c r="G269" s="654" t="s">
        <v>41</v>
      </c>
      <c r="H269" s="662">
        <v>21.737500000000001</v>
      </c>
      <c r="I269" s="656">
        <v>80410</v>
      </c>
      <c r="J269" s="645" t="s">
        <v>1192</v>
      </c>
      <c r="K269" s="659">
        <f t="shared" si="6"/>
        <v>17607.375</v>
      </c>
      <c r="L269" s="677" t="s">
        <v>308</v>
      </c>
      <c r="M269" s="677" t="s">
        <v>1352</v>
      </c>
      <c r="N269" s="643" t="s">
        <v>56</v>
      </c>
      <c r="O269" s="645" t="s">
        <v>57</v>
      </c>
      <c r="P269" s="664">
        <v>810</v>
      </c>
    </row>
    <row r="270" spans="1:16" ht="15">
      <c r="A270" s="672">
        <v>220</v>
      </c>
      <c r="B270" s="645" t="s">
        <v>53</v>
      </c>
      <c r="C270" s="645">
        <v>3190330</v>
      </c>
      <c r="D270" s="669" t="s">
        <v>1275</v>
      </c>
      <c r="E270" s="646"/>
      <c r="F270" s="660" t="s">
        <v>54</v>
      </c>
      <c r="G270" s="654" t="s">
        <v>42</v>
      </c>
      <c r="H270" s="662">
        <v>5130.05</v>
      </c>
      <c r="I270" s="656">
        <v>80410</v>
      </c>
      <c r="J270" s="645" t="s">
        <v>1192</v>
      </c>
      <c r="K270" s="659">
        <f t="shared" si="6"/>
        <v>16416.16</v>
      </c>
      <c r="L270" s="677" t="s">
        <v>308</v>
      </c>
      <c r="M270" s="677" t="s">
        <v>1352</v>
      </c>
      <c r="N270" s="643" t="s">
        <v>56</v>
      </c>
      <c r="O270" s="645" t="s">
        <v>57</v>
      </c>
      <c r="P270" s="664">
        <v>3.2</v>
      </c>
    </row>
    <row r="271" spans="1:16" ht="15">
      <c r="A271" s="672">
        <v>221</v>
      </c>
      <c r="B271" s="645" t="s">
        <v>53</v>
      </c>
      <c r="C271" s="645">
        <v>3190330</v>
      </c>
      <c r="D271" s="669" t="s">
        <v>1277</v>
      </c>
      <c r="E271" s="646"/>
      <c r="F271" s="645">
        <v>796</v>
      </c>
      <c r="G271" s="654" t="s">
        <v>37</v>
      </c>
      <c r="H271" s="662">
        <v>3130.2</v>
      </c>
      <c r="I271" s="656">
        <v>80410</v>
      </c>
      <c r="J271" s="645" t="s">
        <v>1192</v>
      </c>
      <c r="K271" s="659">
        <f t="shared" si="6"/>
        <v>19407.239999999998</v>
      </c>
      <c r="L271" s="677" t="s">
        <v>308</v>
      </c>
      <c r="M271" s="677" t="s">
        <v>1352</v>
      </c>
      <c r="N271" s="643" t="s">
        <v>56</v>
      </c>
      <c r="O271" s="645" t="s">
        <v>57</v>
      </c>
      <c r="P271" s="664">
        <v>6.2</v>
      </c>
    </row>
    <row r="272" spans="1:16" ht="15">
      <c r="A272" s="672">
        <v>222</v>
      </c>
      <c r="B272" s="645" t="s">
        <v>53</v>
      </c>
      <c r="C272" s="645">
        <v>3190330</v>
      </c>
      <c r="D272" s="669" t="s">
        <v>1278</v>
      </c>
      <c r="E272" s="646"/>
      <c r="F272" s="660" t="s">
        <v>54</v>
      </c>
      <c r="G272" s="654" t="s">
        <v>42</v>
      </c>
      <c r="H272" s="662">
        <v>1087.875</v>
      </c>
      <c r="I272" s="656">
        <v>80410</v>
      </c>
      <c r="J272" s="645" t="s">
        <v>1192</v>
      </c>
      <c r="K272" s="659">
        <f t="shared" si="6"/>
        <v>18570.026249999999</v>
      </c>
      <c r="L272" s="677" t="s">
        <v>308</v>
      </c>
      <c r="M272" s="677" t="s">
        <v>1352</v>
      </c>
      <c r="N272" s="643" t="s">
        <v>56</v>
      </c>
      <c r="O272" s="645" t="s">
        <v>57</v>
      </c>
      <c r="P272" s="664">
        <v>17.07</v>
      </c>
    </row>
    <row r="273" spans="1:16" ht="15">
      <c r="A273" s="672">
        <v>223</v>
      </c>
      <c r="B273" s="645" t="s">
        <v>53</v>
      </c>
      <c r="C273" s="645">
        <v>4590000</v>
      </c>
      <c r="D273" s="669" t="s">
        <v>1397</v>
      </c>
      <c r="E273" s="646"/>
      <c r="F273" s="645">
        <v>166</v>
      </c>
      <c r="G273" s="654" t="s">
        <v>41</v>
      </c>
      <c r="H273" s="655">
        <f>8+15+15+12</f>
        <v>50</v>
      </c>
      <c r="I273" s="656">
        <v>80410</v>
      </c>
      <c r="J273" s="645" t="s">
        <v>1192</v>
      </c>
      <c r="K273" s="659">
        <f t="shared" si="6"/>
        <v>6200</v>
      </c>
      <c r="L273" s="677" t="s">
        <v>308</v>
      </c>
      <c r="M273" s="677" t="s">
        <v>1352</v>
      </c>
      <c r="N273" s="654" t="s">
        <v>141</v>
      </c>
      <c r="O273" s="645" t="s">
        <v>57</v>
      </c>
      <c r="P273" s="664">
        <v>124</v>
      </c>
    </row>
    <row r="274" spans="1:16" ht="15">
      <c r="A274" s="672">
        <v>224</v>
      </c>
      <c r="B274" s="645" t="s">
        <v>53</v>
      </c>
      <c r="C274" s="645">
        <v>4590000</v>
      </c>
      <c r="D274" s="669" t="s">
        <v>1398</v>
      </c>
      <c r="E274" s="646"/>
      <c r="F274" s="645">
        <v>166</v>
      </c>
      <c r="G274" s="654" t="s">
        <v>41</v>
      </c>
      <c r="H274" s="655">
        <v>6</v>
      </c>
      <c r="I274" s="656">
        <v>80410</v>
      </c>
      <c r="J274" s="645" t="s">
        <v>1192</v>
      </c>
      <c r="K274" s="659">
        <f t="shared" si="6"/>
        <v>114</v>
      </c>
      <c r="L274" s="677" t="s">
        <v>308</v>
      </c>
      <c r="M274" s="677" t="s">
        <v>1352</v>
      </c>
      <c r="N274" s="654" t="s">
        <v>141</v>
      </c>
      <c r="O274" s="645" t="s">
        <v>57</v>
      </c>
      <c r="P274" s="664">
        <v>19</v>
      </c>
    </row>
    <row r="275" spans="1:16" ht="15">
      <c r="A275" s="672">
        <v>225</v>
      </c>
      <c r="B275" s="645" t="s">
        <v>53</v>
      </c>
      <c r="C275" s="645">
        <v>3131010</v>
      </c>
      <c r="D275" s="671" t="s">
        <v>1244</v>
      </c>
      <c r="E275" s="646"/>
      <c r="F275" s="660" t="s">
        <v>54</v>
      </c>
      <c r="G275" s="654" t="s">
        <v>42</v>
      </c>
      <c r="H275" s="655">
        <v>756</v>
      </c>
      <c r="I275" s="656">
        <v>80410</v>
      </c>
      <c r="J275" s="645" t="s">
        <v>1192</v>
      </c>
      <c r="K275" s="659">
        <f t="shared" si="6"/>
        <v>18900</v>
      </c>
      <c r="L275" s="677" t="s">
        <v>308</v>
      </c>
      <c r="M275" s="677" t="s">
        <v>1352</v>
      </c>
      <c r="N275" s="643" t="s">
        <v>56</v>
      </c>
      <c r="O275" s="645" t="s">
        <v>57</v>
      </c>
      <c r="P275" s="664">
        <v>25</v>
      </c>
    </row>
    <row r="276" spans="1:16" ht="15">
      <c r="A276" s="672">
        <v>226</v>
      </c>
      <c r="B276" s="645" t="s">
        <v>53</v>
      </c>
      <c r="C276" s="645">
        <v>2911180</v>
      </c>
      <c r="D276" s="669" t="s">
        <v>1283</v>
      </c>
      <c r="E276" s="646"/>
      <c r="F276" s="645">
        <v>796</v>
      </c>
      <c r="G276" s="654" t="s">
        <v>37</v>
      </c>
      <c r="H276" s="662">
        <v>30</v>
      </c>
      <c r="I276" s="656">
        <v>80410</v>
      </c>
      <c r="J276" s="645" t="s">
        <v>1192</v>
      </c>
      <c r="K276" s="659">
        <f t="shared" si="6"/>
        <v>189000</v>
      </c>
      <c r="L276" s="677" t="s">
        <v>308</v>
      </c>
      <c r="M276" s="677" t="s">
        <v>1352</v>
      </c>
      <c r="N276" s="643" t="s">
        <v>56</v>
      </c>
      <c r="O276" s="645" t="s">
        <v>57</v>
      </c>
      <c r="P276" s="664">
        <v>6300</v>
      </c>
    </row>
    <row r="277" spans="1:16">
      <c r="A277" s="672"/>
      <c r="B277" s="645"/>
      <c r="C277" s="645"/>
      <c r="D277" s="678" t="s">
        <v>1399</v>
      </c>
      <c r="E277" s="646"/>
      <c r="F277" s="645"/>
      <c r="G277" s="676"/>
      <c r="H277" s="713"/>
      <c r="I277" s="656"/>
      <c r="J277" s="645"/>
      <c r="K277" s="663">
        <f>SUM(K278:K287)</f>
        <v>12121.92</v>
      </c>
      <c r="L277" s="677"/>
      <c r="M277" s="677"/>
      <c r="N277" s="649"/>
      <c r="O277" s="645"/>
      <c r="P277" s="664"/>
    </row>
    <row r="278" spans="1:16" ht="15">
      <c r="A278" s="672">
        <v>227</v>
      </c>
      <c r="B278" s="645" t="s">
        <v>53</v>
      </c>
      <c r="C278" s="645">
        <v>2893010</v>
      </c>
      <c r="D278" s="669" t="s">
        <v>1400</v>
      </c>
      <c r="E278" s="646"/>
      <c r="F278" s="645">
        <v>796</v>
      </c>
      <c r="G278" s="676" t="s">
        <v>1212</v>
      </c>
      <c r="H278" s="668">
        <f>9+6</f>
        <v>15</v>
      </c>
      <c r="I278" s="656">
        <v>80410</v>
      </c>
      <c r="J278" s="645" t="s">
        <v>1192</v>
      </c>
      <c r="K278" s="659">
        <f t="shared" ref="K278:K287" si="7">P278*H278</f>
        <v>1455</v>
      </c>
      <c r="L278" s="677" t="s">
        <v>1352</v>
      </c>
      <c r="M278" s="677" t="s">
        <v>1352</v>
      </c>
      <c r="N278" s="649" t="s">
        <v>471</v>
      </c>
      <c r="O278" s="645" t="s">
        <v>59</v>
      </c>
      <c r="P278" s="664">
        <v>97</v>
      </c>
    </row>
    <row r="279" spans="1:16" ht="15">
      <c r="A279" s="672">
        <v>228</v>
      </c>
      <c r="B279" s="645" t="s">
        <v>53</v>
      </c>
      <c r="C279" s="645">
        <v>2893010</v>
      </c>
      <c r="D279" s="669" t="s">
        <v>1401</v>
      </c>
      <c r="E279" s="646"/>
      <c r="F279" s="645">
        <v>796</v>
      </c>
      <c r="G279" s="676" t="s">
        <v>1212</v>
      </c>
      <c r="H279" s="668">
        <f>3+3</f>
        <v>6</v>
      </c>
      <c r="I279" s="656">
        <v>80410</v>
      </c>
      <c r="J279" s="645" t="s">
        <v>1192</v>
      </c>
      <c r="K279" s="659">
        <f t="shared" si="7"/>
        <v>1272</v>
      </c>
      <c r="L279" s="677" t="s">
        <v>1352</v>
      </c>
      <c r="M279" s="677" t="s">
        <v>1352</v>
      </c>
      <c r="N279" s="649" t="s">
        <v>471</v>
      </c>
      <c r="O279" s="645" t="s">
        <v>59</v>
      </c>
      <c r="P279" s="664">
        <v>212</v>
      </c>
    </row>
    <row r="280" spans="1:16" ht="15">
      <c r="A280" s="672">
        <v>229</v>
      </c>
      <c r="B280" s="645" t="s">
        <v>53</v>
      </c>
      <c r="C280" s="645">
        <v>2893010</v>
      </c>
      <c r="D280" s="669" t="s">
        <v>1402</v>
      </c>
      <c r="E280" s="646"/>
      <c r="F280" s="645">
        <v>796</v>
      </c>
      <c r="G280" s="676" t="s">
        <v>1212</v>
      </c>
      <c r="H280" s="668">
        <f>3+3</f>
        <v>6</v>
      </c>
      <c r="I280" s="656">
        <v>80410</v>
      </c>
      <c r="J280" s="645" t="s">
        <v>1192</v>
      </c>
      <c r="K280" s="659">
        <f t="shared" si="7"/>
        <v>783</v>
      </c>
      <c r="L280" s="677" t="s">
        <v>1352</v>
      </c>
      <c r="M280" s="677" t="s">
        <v>1352</v>
      </c>
      <c r="N280" s="649" t="s">
        <v>471</v>
      </c>
      <c r="O280" s="645" t="s">
        <v>59</v>
      </c>
      <c r="P280" s="664">
        <v>130.5</v>
      </c>
    </row>
    <row r="281" spans="1:16" ht="15">
      <c r="A281" s="672">
        <v>230</v>
      </c>
      <c r="B281" s="645" t="s">
        <v>53</v>
      </c>
      <c r="C281" s="645">
        <v>2893010</v>
      </c>
      <c r="D281" s="669" t="s">
        <v>1403</v>
      </c>
      <c r="E281" s="646"/>
      <c r="F281" s="645">
        <v>796</v>
      </c>
      <c r="G281" s="676" t="s">
        <v>1212</v>
      </c>
      <c r="H281" s="668">
        <f>1+1</f>
        <v>2</v>
      </c>
      <c r="I281" s="656">
        <v>80410</v>
      </c>
      <c r="J281" s="645" t="s">
        <v>1192</v>
      </c>
      <c r="K281" s="659">
        <f t="shared" si="7"/>
        <v>800</v>
      </c>
      <c r="L281" s="677" t="s">
        <v>1352</v>
      </c>
      <c r="M281" s="677" t="s">
        <v>1352</v>
      </c>
      <c r="N281" s="649" t="s">
        <v>471</v>
      </c>
      <c r="O281" s="645" t="s">
        <v>59</v>
      </c>
      <c r="P281" s="664">
        <v>400</v>
      </c>
    </row>
    <row r="282" spans="1:16" ht="15">
      <c r="A282" s="672">
        <v>231</v>
      </c>
      <c r="B282" s="645" t="s">
        <v>53</v>
      </c>
      <c r="C282" s="645">
        <v>2893010</v>
      </c>
      <c r="D282" s="669" t="s">
        <v>1404</v>
      </c>
      <c r="E282" s="646"/>
      <c r="F282" s="645">
        <v>796</v>
      </c>
      <c r="G282" s="676" t="s">
        <v>1212</v>
      </c>
      <c r="H282" s="668">
        <f>1+3</f>
        <v>4</v>
      </c>
      <c r="I282" s="656">
        <v>80410</v>
      </c>
      <c r="J282" s="645" t="s">
        <v>1192</v>
      </c>
      <c r="K282" s="659">
        <f t="shared" si="7"/>
        <v>2160</v>
      </c>
      <c r="L282" s="677" t="s">
        <v>1352</v>
      </c>
      <c r="M282" s="677" t="s">
        <v>1352</v>
      </c>
      <c r="N282" s="649" t="s">
        <v>471</v>
      </c>
      <c r="O282" s="645" t="s">
        <v>59</v>
      </c>
      <c r="P282" s="664">
        <v>540</v>
      </c>
    </row>
    <row r="283" spans="1:16" ht="15">
      <c r="A283" s="672">
        <v>232</v>
      </c>
      <c r="B283" s="645" t="s">
        <v>53</v>
      </c>
      <c r="C283" s="645">
        <v>2893010</v>
      </c>
      <c r="D283" s="669" t="s">
        <v>1405</v>
      </c>
      <c r="E283" s="646"/>
      <c r="F283" s="645">
        <v>796</v>
      </c>
      <c r="G283" s="676" t="s">
        <v>1212</v>
      </c>
      <c r="H283" s="668">
        <f>11+11</f>
        <v>22</v>
      </c>
      <c r="I283" s="656">
        <v>80410</v>
      </c>
      <c r="J283" s="645" t="s">
        <v>1192</v>
      </c>
      <c r="K283" s="659">
        <f t="shared" si="7"/>
        <v>2911.92</v>
      </c>
      <c r="L283" s="677" t="s">
        <v>1352</v>
      </c>
      <c r="M283" s="677" t="s">
        <v>1352</v>
      </c>
      <c r="N283" s="649" t="s">
        <v>471</v>
      </c>
      <c r="O283" s="645" t="s">
        <v>59</v>
      </c>
      <c r="P283" s="664">
        <v>132.36000000000001</v>
      </c>
    </row>
    <row r="284" spans="1:16" ht="15">
      <c r="A284" s="672">
        <v>233</v>
      </c>
      <c r="B284" s="645" t="s">
        <v>53</v>
      </c>
      <c r="C284" s="645">
        <v>2893010</v>
      </c>
      <c r="D284" s="669" t="s">
        <v>1406</v>
      </c>
      <c r="E284" s="646"/>
      <c r="F284" s="645">
        <v>796</v>
      </c>
      <c r="G284" s="676" t="s">
        <v>1212</v>
      </c>
      <c r="H284" s="668">
        <f>3+3</f>
        <v>6</v>
      </c>
      <c r="I284" s="656">
        <v>80410</v>
      </c>
      <c r="J284" s="645" t="s">
        <v>1192</v>
      </c>
      <c r="K284" s="659">
        <f t="shared" si="7"/>
        <v>150</v>
      </c>
      <c r="L284" s="677" t="s">
        <v>1352</v>
      </c>
      <c r="M284" s="677" t="s">
        <v>1352</v>
      </c>
      <c r="N284" s="649" t="s">
        <v>471</v>
      </c>
      <c r="O284" s="645" t="s">
        <v>59</v>
      </c>
      <c r="P284" s="664">
        <v>25</v>
      </c>
    </row>
    <row r="285" spans="1:16" ht="15">
      <c r="A285" s="672">
        <v>234</v>
      </c>
      <c r="B285" s="645" t="s">
        <v>53</v>
      </c>
      <c r="C285" s="645">
        <v>2893010</v>
      </c>
      <c r="D285" s="669" t="s">
        <v>1407</v>
      </c>
      <c r="E285" s="646"/>
      <c r="F285" s="645">
        <v>796</v>
      </c>
      <c r="G285" s="676" t="s">
        <v>1212</v>
      </c>
      <c r="H285" s="668">
        <f>1+1</f>
        <v>2</v>
      </c>
      <c r="I285" s="656">
        <v>80410</v>
      </c>
      <c r="J285" s="645" t="s">
        <v>1192</v>
      </c>
      <c r="K285" s="659">
        <f t="shared" si="7"/>
        <v>280</v>
      </c>
      <c r="L285" s="677" t="s">
        <v>1352</v>
      </c>
      <c r="M285" s="677" t="s">
        <v>1352</v>
      </c>
      <c r="N285" s="649" t="s">
        <v>471</v>
      </c>
      <c r="O285" s="645" t="s">
        <v>59</v>
      </c>
      <c r="P285" s="664">
        <v>140</v>
      </c>
    </row>
    <row r="286" spans="1:16" ht="15">
      <c r="A286" s="672">
        <v>235</v>
      </c>
      <c r="B286" s="645" t="s">
        <v>53</v>
      </c>
      <c r="C286" s="645">
        <v>2893010</v>
      </c>
      <c r="D286" s="669" t="s">
        <v>1408</v>
      </c>
      <c r="E286" s="646"/>
      <c r="F286" s="645">
        <v>796</v>
      </c>
      <c r="G286" s="676" t="s">
        <v>1212</v>
      </c>
      <c r="H286" s="668">
        <f>3+3</f>
        <v>6</v>
      </c>
      <c r="I286" s="656">
        <v>80410</v>
      </c>
      <c r="J286" s="645" t="s">
        <v>1192</v>
      </c>
      <c r="K286" s="659">
        <f t="shared" si="7"/>
        <v>1980</v>
      </c>
      <c r="L286" s="677" t="s">
        <v>1352</v>
      </c>
      <c r="M286" s="677" t="s">
        <v>1352</v>
      </c>
      <c r="N286" s="649" t="s">
        <v>471</v>
      </c>
      <c r="O286" s="645" t="s">
        <v>59</v>
      </c>
      <c r="P286" s="664">
        <v>330</v>
      </c>
    </row>
    <row r="287" spans="1:16" ht="15">
      <c r="A287" s="672">
        <v>236</v>
      </c>
      <c r="B287" s="645" t="s">
        <v>53</v>
      </c>
      <c r="C287" s="645">
        <v>2893010</v>
      </c>
      <c r="D287" s="669" t="s">
        <v>1409</v>
      </c>
      <c r="E287" s="646"/>
      <c r="F287" s="645">
        <v>796</v>
      </c>
      <c r="G287" s="676" t="s">
        <v>1212</v>
      </c>
      <c r="H287" s="668">
        <v>1</v>
      </c>
      <c r="I287" s="656">
        <v>80410</v>
      </c>
      <c r="J287" s="645" t="s">
        <v>1192</v>
      </c>
      <c r="K287" s="659">
        <f t="shared" si="7"/>
        <v>330</v>
      </c>
      <c r="L287" s="677" t="s">
        <v>1352</v>
      </c>
      <c r="M287" s="677" t="s">
        <v>1352</v>
      </c>
      <c r="N287" s="649" t="s">
        <v>471</v>
      </c>
      <c r="O287" s="645" t="s">
        <v>59</v>
      </c>
      <c r="P287" s="664">
        <v>330</v>
      </c>
    </row>
    <row r="288" spans="1:16">
      <c r="A288" s="672"/>
      <c r="B288" s="645"/>
      <c r="C288" s="645"/>
      <c r="D288" s="678" t="s">
        <v>1332</v>
      </c>
      <c r="E288" s="646"/>
      <c r="F288" s="645"/>
      <c r="G288" s="676"/>
      <c r="H288" s="668"/>
      <c r="I288" s="656"/>
      <c r="J288" s="645"/>
      <c r="K288" s="663">
        <f>SUM(K289:K289)</f>
        <v>1140.7</v>
      </c>
      <c r="L288" s="677"/>
      <c r="M288" s="677"/>
      <c r="N288" s="649"/>
      <c r="O288" s="645"/>
      <c r="P288" s="664"/>
    </row>
    <row r="289" spans="1:16" ht="15">
      <c r="A289" s="672">
        <v>237</v>
      </c>
      <c r="B289" s="645" t="s">
        <v>53</v>
      </c>
      <c r="C289" s="668"/>
      <c r="D289" s="708" t="s">
        <v>1410</v>
      </c>
      <c r="E289" s="646"/>
      <c r="F289" s="645">
        <v>796</v>
      </c>
      <c r="G289" s="654" t="s">
        <v>37</v>
      </c>
      <c r="H289" s="668">
        <v>11</v>
      </c>
      <c r="I289" s="656">
        <v>80410</v>
      </c>
      <c r="J289" s="645" t="s">
        <v>1192</v>
      </c>
      <c r="K289" s="659">
        <f>P289*H289</f>
        <v>1140.7</v>
      </c>
      <c r="L289" s="677" t="s">
        <v>1352</v>
      </c>
      <c r="M289" s="677" t="s">
        <v>1352</v>
      </c>
      <c r="N289" s="649" t="s">
        <v>471</v>
      </c>
      <c r="O289" s="645" t="s">
        <v>57</v>
      </c>
      <c r="P289" s="664">
        <v>103.7</v>
      </c>
    </row>
    <row r="290" spans="1:16">
      <c r="A290" s="672"/>
      <c r="B290" s="645"/>
      <c r="C290" s="668"/>
      <c r="D290" s="681" t="s">
        <v>1411</v>
      </c>
      <c r="E290" s="672"/>
      <c r="F290" s="672"/>
      <c r="G290" s="654"/>
      <c r="H290" s="682"/>
      <c r="I290" s="672"/>
      <c r="J290" s="672"/>
      <c r="K290" s="663">
        <f>K291</f>
        <v>526689</v>
      </c>
      <c r="L290" s="673"/>
      <c r="M290" s="673"/>
      <c r="N290" s="654"/>
      <c r="O290" s="654"/>
      <c r="P290" s="664"/>
    </row>
    <row r="291" spans="1:16" ht="15">
      <c r="A291" s="672">
        <v>238</v>
      </c>
      <c r="B291" s="645" t="s">
        <v>53</v>
      </c>
      <c r="C291" s="645">
        <v>4590000</v>
      </c>
      <c r="D291" s="671" t="s">
        <v>1412</v>
      </c>
      <c r="E291" s="646" t="s">
        <v>1191</v>
      </c>
      <c r="F291" s="645">
        <v>796</v>
      </c>
      <c r="G291" s="654" t="s">
        <v>46</v>
      </c>
      <c r="H291" s="682">
        <v>1</v>
      </c>
      <c r="I291" s="656">
        <v>80410</v>
      </c>
      <c r="J291" s="645" t="s">
        <v>1192</v>
      </c>
      <c r="K291" s="683">
        <f>502850+23839</f>
        <v>526689</v>
      </c>
      <c r="L291" s="673" t="s">
        <v>308</v>
      </c>
      <c r="M291" s="673" t="s">
        <v>309</v>
      </c>
      <c r="N291" s="643" t="s">
        <v>56</v>
      </c>
      <c r="O291" s="645" t="s">
        <v>57</v>
      </c>
      <c r="P291" s="664">
        <f>783000/1.18</f>
        <v>663559.32203389832</v>
      </c>
    </row>
    <row r="292" spans="1:16">
      <c r="A292" s="672"/>
      <c r="B292" s="645"/>
      <c r="C292" s="668"/>
      <c r="D292" s="678" t="s">
        <v>1413</v>
      </c>
      <c r="E292" s="672"/>
      <c r="F292" s="672"/>
      <c r="G292" s="654"/>
      <c r="H292" s="668"/>
      <c r="I292" s="672"/>
      <c r="J292" s="672"/>
      <c r="K292" s="663">
        <f>SUM(K293:K301)</f>
        <v>177100</v>
      </c>
      <c r="L292" s="677"/>
      <c r="M292" s="677"/>
      <c r="N292" s="654"/>
      <c r="O292" s="654"/>
      <c r="P292" s="664"/>
    </row>
    <row r="293" spans="1:16" ht="30">
      <c r="A293" s="672">
        <v>239</v>
      </c>
      <c r="B293" s="645" t="s">
        <v>53</v>
      </c>
      <c r="C293" s="645">
        <v>8513000</v>
      </c>
      <c r="D293" s="671" t="s">
        <v>1414</v>
      </c>
      <c r="E293" s="646" t="s">
        <v>1191</v>
      </c>
      <c r="F293" s="645">
        <v>796</v>
      </c>
      <c r="G293" s="676" t="s">
        <v>1212</v>
      </c>
      <c r="H293" s="682"/>
      <c r="I293" s="656">
        <v>80410</v>
      </c>
      <c r="J293" s="645" t="s">
        <v>1192</v>
      </c>
      <c r="K293" s="683">
        <v>6100</v>
      </c>
      <c r="L293" s="673" t="s">
        <v>308</v>
      </c>
      <c r="M293" s="677" t="s">
        <v>1352</v>
      </c>
      <c r="N293" s="643" t="s">
        <v>56</v>
      </c>
      <c r="O293" s="645" t="s">
        <v>57</v>
      </c>
      <c r="P293" s="664">
        <v>81387</v>
      </c>
    </row>
    <row r="294" spans="1:16" ht="15">
      <c r="A294" s="672">
        <v>240</v>
      </c>
      <c r="B294" s="645" t="s">
        <v>53</v>
      </c>
      <c r="C294" s="645">
        <v>2424830</v>
      </c>
      <c r="D294" s="684" t="s">
        <v>1286</v>
      </c>
      <c r="E294" s="646"/>
      <c r="F294" s="645">
        <v>796</v>
      </c>
      <c r="G294" s="676" t="s">
        <v>1212</v>
      </c>
      <c r="H294" s="672"/>
      <c r="I294" s="656">
        <v>80410</v>
      </c>
      <c r="J294" s="645" t="s">
        <v>1192</v>
      </c>
      <c r="K294" s="683">
        <v>7200</v>
      </c>
      <c r="L294" s="673" t="s">
        <v>309</v>
      </c>
      <c r="M294" s="673" t="s">
        <v>309</v>
      </c>
      <c r="N294" s="643" t="s">
        <v>56</v>
      </c>
      <c r="O294" s="645" t="s">
        <v>57</v>
      </c>
      <c r="P294" s="664">
        <v>7200</v>
      </c>
    </row>
    <row r="295" spans="1:16" ht="15">
      <c r="A295" s="672">
        <v>241</v>
      </c>
      <c r="B295" s="645" t="s">
        <v>53</v>
      </c>
      <c r="C295" s="645">
        <v>2924694</v>
      </c>
      <c r="D295" s="706" t="s">
        <v>1415</v>
      </c>
      <c r="E295" s="646"/>
      <c r="F295" s="645">
        <v>796</v>
      </c>
      <c r="G295" s="654" t="s">
        <v>1212</v>
      </c>
      <c r="H295" s="668"/>
      <c r="I295" s="656">
        <v>80410</v>
      </c>
      <c r="J295" s="645" t="s">
        <v>1192</v>
      </c>
      <c r="K295" s="683">
        <v>6000</v>
      </c>
      <c r="L295" s="673" t="s">
        <v>309</v>
      </c>
      <c r="M295" s="673" t="s">
        <v>309</v>
      </c>
      <c r="N295" s="649" t="s">
        <v>471</v>
      </c>
      <c r="O295" s="645" t="s">
        <v>59</v>
      </c>
      <c r="P295" s="664">
        <v>6000</v>
      </c>
    </row>
    <row r="296" spans="1:16" ht="15">
      <c r="A296" s="672">
        <v>242</v>
      </c>
      <c r="B296" s="645" t="s">
        <v>53</v>
      </c>
      <c r="C296" s="645">
        <v>8040020</v>
      </c>
      <c r="D296" s="671" t="s">
        <v>1343</v>
      </c>
      <c r="E296" s="646" t="s">
        <v>1191</v>
      </c>
      <c r="F296" s="645">
        <v>796</v>
      </c>
      <c r="G296" s="676" t="s">
        <v>1212</v>
      </c>
      <c r="H296" s="668"/>
      <c r="I296" s="656">
        <v>80410</v>
      </c>
      <c r="J296" s="645" t="s">
        <v>1192</v>
      </c>
      <c r="K296" s="683">
        <v>47300</v>
      </c>
      <c r="L296" s="673" t="s">
        <v>309</v>
      </c>
      <c r="M296" s="677" t="s">
        <v>1352</v>
      </c>
      <c r="N296" s="643" t="s">
        <v>56</v>
      </c>
      <c r="O296" s="645" t="s">
        <v>57</v>
      </c>
      <c r="P296" s="664">
        <v>19100</v>
      </c>
    </row>
    <row r="297" spans="1:16" s="761" customFormat="1" ht="15">
      <c r="A297" s="672">
        <v>243</v>
      </c>
      <c r="B297" s="757" t="s">
        <v>53</v>
      </c>
      <c r="C297" s="757">
        <v>2944020</v>
      </c>
      <c r="D297" s="756" t="s">
        <v>1416</v>
      </c>
      <c r="E297" s="769" t="s">
        <v>1191</v>
      </c>
      <c r="F297" s="757">
        <v>796</v>
      </c>
      <c r="G297" s="746" t="s">
        <v>1212</v>
      </c>
      <c r="H297" s="776"/>
      <c r="I297" s="770">
        <v>80410</v>
      </c>
      <c r="J297" s="744" t="s">
        <v>1192</v>
      </c>
      <c r="K297" s="779">
        <v>15000</v>
      </c>
      <c r="L297" s="780" t="s">
        <v>162</v>
      </c>
      <c r="M297" s="780" t="s">
        <v>227</v>
      </c>
      <c r="N297" s="759" t="s">
        <v>471</v>
      </c>
      <c r="O297" s="744" t="s">
        <v>59</v>
      </c>
      <c r="P297" s="760">
        <v>15000</v>
      </c>
    </row>
    <row r="298" spans="1:16" s="761" customFormat="1" ht="15">
      <c r="A298" s="672">
        <v>244</v>
      </c>
      <c r="B298" s="757" t="s">
        <v>53</v>
      </c>
      <c r="C298" s="757">
        <v>2944020</v>
      </c>
      <c r="D298" s="720" t="s">
        <v>1417</v>
      </c>
      <c r="E298" s="769" t="s">
        <v>1191</v>
      </c>
      <c r="F298" s="757">
        <v>796</v>
      </c>
      <c r="G298" s="767" t="s">
        <v>1212</v>
      </c>
      <c r="H298" s="776"/>
      <c r="I298" s="770">
        <v>80410</v>
      </c>
      <c r="J298" s="744" t="s">
        <v>1192</v>
      </c>
      <c r="K298" s="779">
        <v>7000</v>
      </c>
      <c r="L298" s="780" t="s">
        <v>309</v>
      </c>
      <c r="M298" s="758" t="s">
        <v>1352</v>
      </c>
      <c r="N298" s="777" t="s">
        <v>56</v>
      </c>
      <c r="O298" s="744" t="s">
        <v>57</v>
      </c>
      <c r="P298" s="760">
        <v>7000</v>
      </c>
    </row>
    <row r="299" spans="1:16" s="761" customFormat="1" ht="30">
      <c r="A299" s="672">
        <v>245</v>
      </c>
      <c r="B299" s="757" t="s">
        <v>53</v>
      </c>
      <c r="C299" s="757">
        <v>2924694</v>
      </c>
      <c r="D299" s="781" t="s">
        <v>1418</v>
      </c>
      <c r="E299" s="769" t="s">
        <v>1191</v>
      </c>
      <c r="F299" s="750">
        <v>839</v>
      </c>
      <c r="G299" s="746" t="s">
        <v>38</v>
      </c>
      <c r="H299" s="776"/>
      <c r="I299" s="770">
        <v>80410</v>
      </c>
      <c r="J299" s="744" t="s">
        <v>1192</v>
      </c>
      <c r="K299" s="779">
        <v>75000</v>
      </c>
      <c r="L299" s="780" t="s">
        <v>161</v>
      </c>
      <c r="M299" s="780" t="s">
        <v>162</v>
      </c>
      <c r="N299" s="777" t="s">
        <v>56</v>
      </c>
      <c r="O299" s="744" t="s">
        <v>57</v>
      </c>
      <c r="P299" s="760">
        <v>75000</v>
      </c>
    </row>
    <row r="300" spans="1:16" ht="15">
      <c r="A300" s="672">
        <v>246</v>
      </c>
      <c r="B300" s="645" t="s">
        <v>53</v>
      </c>
      <c r="C300" s="645">
        <v>2924694</v>
      </c>
      <c r="D300" s="714" t="s">
        <v>1419</v>
      </c>
      <c r="E300" s="646"/>
      <c r="F300" s="645">
        <v>796</v>
      </c>
      <c r="G300" s="654" t="s">
        <v>1212</v>
      </c>
      <c r="H300" s="668"/>
      <c r="I300" s="656">
        <v>80410</v>
      </c>
      <c r="J300" s="645" t="s">
        <v>1192</v>
      </c>
      <c r="K300" s="683">
        <v>3400</v>
      </c>
      <c r="L300" s="673" t="s">
        <v>161</v>
      </c>
      <c r="M300" s="673" t="s">
        <v>162</v>
      </c>
      <c r="N300" s="649" t="s">
        <v>471</v>
      </c>
      <c r="O300" s="645" t="s">
        <v>59</v>
      </c>
      <c r="P300" s="664">
        <v>7400</v>
      </c>
    </row>
    <row r="301" spans="1:16" ht="15">
      <c r="A301" s="672">
        <v>247</v>
      </c>
      <c r="B301" s="645" t="s">
        <v>53</v>
      </c>
      <c r="C301" s="645">
        <v>4110010</v>
      </c>
      <c r="D301" s="669" t="s">
        <v>1287</v>
      </c>
      <c r="E301" s="646"/>
      <c r="F301" s="645">
        <v>112</v>
      </c>
      <c r="G301" s="676" t="s">
        <v>1346</v>
      </c>
      <c r="H301" s="668"/>
      <c r="I301" s="656">
        <v>80410</v>
      </c>
      <c r="J301" s="645" t="s">
        <v>1192</v>
      </c>
      <c r="K301" s="683">
        <v>10100</v>
      </c>
      <c r="L301" s="673" t="s">
        <v>308</v>
      </c>
      <c r="M301" s="677" t="s">
        <v>1352</v>
      </c>
      <c r="N301" s="649" t="s">
        <v>471</v>
      </c>
      <c r="O301" s="645" t="s">
        <v>59</v>
      </c>
      <c r="P301" s="664">
        <f>3820+3655+3488</f>
        <v>10963</v>
      </c>
    </row>
    <row r="302" spans="1:16">
      <c r="A302" s="672"/>
      <c r="B302" s="645"/>
      <c r="C302" s="645"/>
      <c r="D302" s="678" t="s">
        <v>1420</v>
      </c>
      <c r="E302" s="646"/>
      <c r="F302" s="674"/>
      <c r="G302" s="654"/>
      <c r="H302" s="668"/>
      <c r="I302" s="656"/>
      <c r="J302" s="645"/>
      <c r="K302" s="663">
        <f>K305+K303</f>
        <v>436591</v>
      </c>
      <c r="L302" s="673"/>
      <c r="M302" s="677"/>
      <c r="N302" s="649"/>
      <c r="O302" s="645"/>
      <c r="P302" s="664"/>
    </row>
    <row r="303" spans="1:16" s="761" customFormat="1" ht="15">
      <c r="A303" s="743">
        <v>248</v>
      </c>
      <c r="B303" s="744" t="s">
        <v>1421</v>
      </c>
      <c r="C303" s="744"/>
      <c r="D303" s="782" t="s">
        <v>1422</v>
      </c>
      <c r="E303" s="699" t="s">
        <v>1191</v>
      </c>
      <c r="F303" s="744">
        <v>796</v>
      </c>
      <c r="G303" s="767" t="s">
        <v>37</v>
      </c>
      <c r="H303" s="747">
        <v>14</v>
      </c>
      <c r="I303" s="748">
        <v>80410</v>
      </c>
      <c r="J303" s="744" t="s">
        <v>1192</v>
      </c>
      <c r="K303" s="779">
        <v>419991</v>
      </c>
      <c r="L303" s="775" t="s">
        <v>326</v>
      </c>
      <c r="M303" s="775" t="s">
        <v>593</v>
      </c>
      <c r="N303" s="759" t="s">
        <v>56</v>
      </c>
      <c r="O303" s="744"/>
      <c r="P303" s="760">
        <v>24000</v>
      </c>
    </row>
    <row r="304" spans="1:16" s="761" customFormat="1" ht="15">
      <c r="A304" s="743">
        <v>249</v>
      </c>
      <c r="B304" s="744" t="s">
        <v>53</v>
      </c>
      <c r="C304" s="744">
        <v>2424830</v>
      </c>
      <c r="D304" s="781" t="s">
        <v>1302</v>
      </c>
      <c r="E304" s="699" t="s">
        <v>1191</v>
      </c>
      <c r="F304" s="744">
        <v>796</v>
      </c>
      <c r="G304" s="767" t="s">
        <v>1212</v>
      </c>
      <c r="H304" s="776"/>
      <c r="I304" s="748">
        <v>80410</v>
      </c>
      <c r="J304" s="744" t="s">
        <v>1192</v>
      </c>
      <c r="K304" s="779">
        <v>21000</v>
      </c>
      <c r="L304" s="775" t="s">
        <v>326</v>
      </c>
      <c r="M304" s="775" t="s">
        <v>341</v>
      </c>
      <c r="N304" s="759" t="s">
        <v>471</v>
      </c>
      <c r="O304" s="744" t="s">
        <v>59</v>
      </c>
      <c r="P304" s="760">
        <v>21000</v>
      </c>
    </row>
    <row r="305" spans="1:25" ht="15">
      <c r="A305" s="743">
        <v>250</v>
      </c>
      <c r="B305" s="645" t="s">
        <v>53</v>
      </c>
      <c r="C305" s="645">
        <v>2320000</v>
      </c>
      <c r="D305" s="686" t="s">
        <v>1303</v>
      </c>
      <c r="E305" s="646" t="s">
        <v>1191</v>
      </c>
      <c r="F305" s="645">
        <v>112</v>
      </c>
      <c r="G305" s="654" t="s">
        <v>183</v>
      </c>
      <c r="H305" s="682"/>
      <c r="I305" s="656">
        <v>80410</v>
      </c>
      <c r="J305" s="645" t="s">
        <v>1192</v>
      </c>
      <c r="K305" s="683">
        <v>16600</v>
      </c>
      <c r="L305" s="673" t="s">
        <v>308</v>
      </c>
      <c r="M305" s="677" t="s">
        <v>1352</v>
      </c>
      <c r="N305" s="649" t="s">
        <v>471</v>
      </c>
      <c r="O305" s="645" t="s">
        <v>59</v>
      </c>
      <c r="P305" s="664">
        <v>28000</v>
      </c>
    </row>
    <row r="306" spans="1:25">
      <c r="A306" s="672"/>
      <c r="B306" s="645"/>
      <c r="C306" s="668"/>
      <c r="D306" s="685" t="s">
        <v>1288</v>
      </c>
      <c r="E306" s="672"/>
      <c r="F306" s="672"/>
      <c r="G306" s="654"/>
      <c r="H306" s="682"/>
      <c r="I306" s="672"/>
      <c r="J306" s="672"/>
      <c r="K306" s="663">
        <f>SUM(K307:K315)</f>
        <v>952700</v>
      </c>
      <c r="L306" s="673"/>
      <c r="M306" s="673"/>
      <c r="N306" s="654"/>
      <c r="O306" s="654"/>
      <c r="P306" s="664"/>
    </row>
    <row r="307" spans="1:25" ht="15">
      <c r="A307" s="672">
        <v>251</v>
      </c>
      <c r="B307" s="645" t="s">
        <v>53</v>
      </c>
      <c r="C307" s="645">
        <v>7210000</v>
      </c>
      <c r="D307" s="686" t="s">
        <v>1289</v>
      </c>
      <c r="E307" s="646"/>
      <c r="F307" s="645">
        <v>796</v>
      </c>
      <c r="G307" s="676" t="s">
        <v>1212</v>
      </c>
      <c r="H307" s="682"/>
      <c r="I307" s="656">
        <v>80410</v>
      </c>
      <c r="J307" s="645" t="s">
        <v>1192</v>
      </c>
      <c r="K307" s="683">
        <v>31700</v>
      </c>
      <c r="L307" s="673" t="s">
        <v>308</v>
      </c>
      <c r="M307" s="677" t="s">
        <v>1352</v>
      </c>
      <c r="N307" s="649" t="s">
        <v>471</v>
      </c>
      <c r="O307" s="645" t="s">
        <v>59</v>
      </c>
      <c r="P307" s="664">
        <v>31700</v>
      </c>
    </row>
    <row r="308" spans="1:25" ht="15">
      <c r="A308" s="672">
        <v>252</v>
      </c>
      <c r="B308" s="645" t="s">
        <v>53</v>
      </c>
      <c r="C308" s="645">
        <v>752411</v>
      </c>
      <c r="D308" s="686" t="s">
        <v>1291</v>
      </c>
      <c r="E308" s="646"/>
      <c r="F308" s="645">
        <v>796</v>
      </c>
      <c r="G308" s="676" t="s">
        <v>1212</v>
      </c>
      <c r="H308" s="682"/>
      <c r="I308" s="656">
        <v>80410</v>
      </c>
      <c r="J308" s="645" t="s">
        <v>1192</v>
      </c>
      <c r="K308" s="683">
        <v>441000</v>
      </c>
      <c r="L308" s="673" t="s">
        <v>308</v>
      </c>
      <c r="M308" s="677" t="s">
        <v>1352</v>
      </c>
      <c r="N308" s="649" t="s">
        <v>471</v>
      </c>
      <c r="O308" s="645" t="s">
        <v>59</v>
      </c>
      <c r="P308" s="664">
        <f>140770*3</f>
        <v>422310</v>
      </c>
    </row>
    <row r="309" spans="1:25" ht="15">
      <c r="A309" s="672">
        <v>253</v>
      </c>
      <c r="B309" s="645" t="s">
        <v>53</v>
      </c>
      <c r="C309" s="645">
        <v>4030000</v>
      </c>
      <c r="D309" s="686" t="s">
        <v>1292</v>
      </c>
      <c r="E309" s="646"/>
      <c r="F309" s="645">
        <v>796</v>
      </c>
      <c r="G309" s="676" t="s">
        <v>1212</v>
      </c>
      <c r="H309" s="682"/>
      <c r="I309" s="656">
        <v>80410</v>
      </c>
      <c r="J309" s="645" t="s">
        <v>1192</v>
      </c>
      <c r="K309" s="683">
        <v>8000</v>
      </c>
      <c r="L309" s="673" t="s">
        <v>308</v>
      </c>
      <c r="M309" s="677" t="s">
        <v>1352</v>
      </c>
      <c r="N309" s="649" t="s">
        <v>471</v>
      </c>
      <c r="O309" s="645" t="s">
        <v>59</v>
      </c>
      <c r="P309" s="664">
        <v>7800</v>
      </c>
    </row>
    <row r="310" spans="1:25" ht="15">
      <c r="A310" s="672">
        <v>254</v>
      </c>
      <c r="B310" s="645" t="s">
        <v>53</v>
      </c>
      <c r="C310" s="645">
        <v>4030000</v>
      </c>
      <c r="D310" s="686" t="s">
        <v>1293</v>
      </c>
      <c r="E310" s="646"/>
      <c r="F310" s="645">
        <v>796</v>
      </c>
      <c r="G310" s="676" t="s">
        <v>1212</v>
      </c>
      <c r="H310" s="682"/>
      <c r="I310" s="656">
        <v>80410</v>
      </c>
      <c r="J310" s="645" t="s">
        <v>1192</v>
      </c>
      <c r="K310" s="683">
        <v>65200</v>
      </c>
      <c r="L310" s="673" t="s">
        <v>308</v>
      </c>
      <c r="M310" s="677" t="s">
        <v>1352</v>
      </c>
      <c r="N310" s="649" t="s">
        <v>471</v>
      </c>
      <c r="O310" s="645" t="s">
        <v>59</v>
      </c>
      <c r="P310" s="664">
        <v>65200</v>
      </c>
    </row>
    <row r="311" spans="1:25" ht="15">
      <c r="A311" s="672">
        <v>255</v>
      </c>
      <c r="B311" s="645" t="s">
        <v>53</v>
      </c>
      <c r="C311" s="645">
        <v>6420090</v>
      </c>
      <c r="D311" s="686" t="s">
        <v>1294</v>
      </c>
      <c r="E311" s="646"/>
      <c r="F311" s="645">
        <v>796</v>
      </c>
      <c r="G311" s="676" t="s">
        <v>1212</v>
      </c>
      <c r="H311" s="682"/>
      <c r="I311" s="656">
        <v>80410</v>
      </c>
      <c r="J311" s="645" t="s">
        <v>1192</v>
      </c>
      <c r="K311" s="683">
        <v>4800</v>
      </c>
      <c r="L311" s="673" t="s">
        <v>308</v>
      </c>
      <c r="M311" s="677" t="s">
        <v>1352</v>
      </c>
      <c r="N311" s="649" t="s">
        <v>471</v>
      </c>
      <c r="O311" s="645" t="s">
        <v>59</v>
      </c>
      <c r="P311" s="664">
        <f>1930*3</f>
        <v>5790</v>
      </c>
    </row>
    <row r="312" spans="1:25" ht="15">
      <c r="A312" s="672">
        <v>256</v>
      </c>
      <c r="B312" s="645" t="s">
        <v>53</v>
      </c>
      <c r="C312" s="645">
        <v>7200000</v>
      </c>
      <c r="D312" s="686" t="s">
        <v>1295</v>
      </c>
      <c r="E312" s="646"/>
      <c r="F312" s="645">
        <v>796</v>
      </c>
      <c r="G312" s="676" t="s">
        <v>1212</v>
      </c>
      <c r="H312" s="682"/>
      <c r="I312" s="656">
        <v>80410</v>
      </c>
      <c r="J312" s="645" t="s">
        <v>1192</v>
      </c>
      <c r="K312" s="683">
        <v>23500</v>
      </c>
      <c r="L312" s="673" t="s">
        <v>308</v>
      </c>
      <c r="M312" s="677" t="s">
        <v>1352</v>
      </c>
      <c r="N312" s="649" t="s">
        <v>471</v>
      </c>
      <c r="O312" s="645" t="s">
        <v>59</v>
      </c>
      <c r="P312" s="664">
        <v>21000</v>
      </c>
    </row>
    <row r="313" spans="1:25" ht="15">
      <c r="A313" s="672">
        <v>257</v>
      </c>
      <c r="B313" s="645" t="s">
        <v>53</v>
      </c>
      <c r="C313" s="645">
        <v>7210000</v>
      </c>
      <c r="D313" s="686" t="s">
        <v>1298</v>
      </c>
      <c r="E313" s="646"/>
      <c r="F313" s="645">
        <v>796</v>
      </c>
      <c r="G313" s="676" t="s">
        <v>1212</v>
      </c>
      <c r="H313" s="682"/>
      <c r="I313" s="656">
        <v>80410</v>
      </c>
      <c r="J313" s="645" t="s">
        <v>1192</v>
      </c>
      <c r="K313" s="683">
        <v>8500</v>
      </c>
      <c r="L313" s="673" t="s">
        <v>308</v>
      </c>
      <c r="M313" s="677" t="s">
        <v>1352</v>
      </c>
      <c r="N313" s="649" t="s">
        <v>471</v>
      </c>
      <c r="O313" s="645" t="s">
        <v>59</v>
      </c>
      <c r="P313" s="664">
        <v>7000</v>
      </c>
    </row>
    <row r="314" spans="1:25" s="690" customFormat="1" ht="29.25" customHeight="1">
      <c r="A314" s="672">
        <v>258</v>
      </c>
      <c r="B314" s="645" t="s">
        <v>53</v>
      </c>
      <c r="C314" s="645">
        <v>4030000</v>
      </c>
      <c r="D314" s="675" t="s">
        <v>1423</v>
      </c>
      <c r="E314" s="646" t="s">
        <v>1191</v>
      </c>
      <c r="F314" s="645">
        <v>796</v>
      </c>
      <c r="G314" s="654" t="s">
        <v>1212</v>
      </c>
      <c r="H314" s="649">
        <v>1</v>
      </c>
      <c r="I314" s="656">
        <v>80410</v>
      </c>
      <c r="J314" s="645" t="s">
        <v>1192</v>
      </c>
      <c r="K314" s="691">
        <v>200000</v>
      </c>
      <c r="L314" s="649" t="s">
        <v>162</v>
      </c>
      <c r="M314" s="649" t="s">
        <v>593</v>
      </c>
      <c r="N314" s="649" t="s">
        <v>56</v>
      </c>
      <c r="O314" s="649" t="s">
        <v>467</v>
      </c>
      <c r="P314" s="688">
        <v>200000</v>
      </c>
      <c r="Q314" s="689"/>
      <c r="R314" s="689"/>
      <c r="S314" s="689"/>
      <c r="T314" s="689"/>
      <c r="U314" s="689"/>
      <c r="V314" s="689"/>
      <c r="W314" s="689"/>
      <c r="X314" s="689"/>
      <c r="Y314" s="689"/>
    </row>
    <row r="315" spans="1:25" s="690" customFormat="1" ht="48.75" customHeight="1">
      <c r="A315" s="672">
        <v>259</v>
      </c>
      <c r="B315" s="645" t="s">
        <v>53</v>
      </c>
      <c r="C315" s="645">
        <v>7500000</v>
      </c>
      <c r="D315" s="715" t="s">
        <v>1424</v>
      </c>
      <c r="E315" s="649"/>
      <c r="F315" s="645">
        <v>796</v>
      </c>
      <c r="G315" s="654" t="s">
        <v>1212</v>
      </c>
      <c r="H315" s="649">
        <v>1</v>
      </c>
      <c r="I315" s="656">
        <v>80410</v>
      </c>
      <c r="J315" s="645" t="s">
        <v>1192</v>
      </c>
      <c r="K315" s="691">
        <v>170000</v>
      </c>
      <c r="L315" s="649" t="s">
        <v>480</v>
      </c>
      <c r="M315" s="649" t="s">
        <v>593</v>
      </c>
      <c r="N315" s="649" t="s">
        <v>56</v>
      </c>
      <c r="O315" s="649" t="s">
        <v>467</v>
      </c>
      <c r="P315" s="688">
        <v>550000</v>
      </c>
      <c r="Q315" s="689"/>
      <c r="R315" s="689"/>
      <c r="S315" s="689"/>
      <c r="T315" s="689"/>
      <c r="U315" s="689"/>
      <c r="V315" s="689"/>
      <c r="W315" s="689"/>
      <c r="X315" s="689"/>
      <c r="Y315" s="689"/>
    </row>
    <row r="316" spans="1:25">
      <c r="A316" s="672"/>
      <c r="B316" s="645"/>
      <c r="C316" s="645"/>
      <c r="D316" s="716" t="s">
        <v>1425</v>
      </c>
      <c r="E316" s="646"/>
      <c r="F316" s="645"/>
      <c r="G316" s="676"/>
      <c r="H316" s="682"/>
      <c r="I316" s="656"/>
      <c r="J316" s="645"/>
      <c r="K316" s="663">
        <f>SUM(K317:K326)</f>
        <v>4939616.8800000008</v>
      </c>
      <c r="L316" s="673"/>
      <c r="M316" s="677"/>
      <c r="N316" s="649"/>
      <c r="O316" s="645"/>
      <c r="P316" s="717"/>
    </row>
    <row r="317" spans="1:25" ht="30">
      <c r="A317" s="672">
        <v>260</v>
      </c>
      <c r="B317" s="645" t="s">
        <v>53</v>
      </c>
      <c r="C317" s="645">
        <v>7210000</v>
      </c>
      <c r="D317" s="718" t="s">
        <v>1426</v>
      </c>
      <c r="E317" s="646" t="s">
        <v>1191</v>
      </c>
      <c r="F317" s="645"/>
      <c r="G317" s="676" t="s">
        <v>1212</v>
      </c>
      <c r="H317" s="682"/>
      <c r="I317" s="710">
        <v>80410</v>
      </c>
      <c r="J317" s="645" t="s">
        <v>1192</v>
      </c>
      <c r="K317" s="719">
        <v>90012.47</v>
      </c>
      <c r="L317" s="673" t="s">
        <v>326</v>
      </c>
      <c r="M317" s="677" t="s">
        <v>1352</v>
      </c>
      <c r="N317" s="643" t="s">
        <v>56</v>
      </c>
      <c r="O317" s="645" t="s">
        <v>57</v>
      </c>
      <c r="P317" s="717"/>
    </row>
    <row r="318" spans="1:25" ht="15">
      <c r="A318" s="672">
        <v>261</v>
      </c>
      <c r="B318" s="645" t="s">
        <v>53</v>
      </c>
      <c r="C318" s="645">
        <v>7210000</v>
      </c>
      <c r="D318" s="671" t="s">
        <v>1427</v>
      </c>
      <c r="E318" s="646" t="s">
        <v>1191</v>
      </c>
      <c r="F318" s="645"/>
      <c r="G318" s="676" t="s">
        <v>1212</v>
      </c>
      <c r="H318" s="682"/>
      <c r="I318" s="710">
        <v>80410</v>
      </c>
      <c r="J318" s="645" t="s">
        <v>1192</v>
      </c>
      <c r="K318" s="719">
        <v>735322.77</v>
      </c>
      <c r="L318" s="673" t="s">
        <v>326</v>
      </c>
      <c r="M318" s="677" t="s">
        <v>1352</v>
      </c>
      <c r="N318" s="643" t="s">
        <v>56</v>
      </c>
      <c r="O318" s="645" t="s">
        <v>57</v>
      </c>
      <c r="P318" s="717"/>
    </row>
    <row r="319" spans="1:25" ht="15">
      <c r="A319" s="672">
        <v>262</v>
      </c>
      <c r="B319" s="645" t="s">
        <v>53</v>
      </c>
      <c r="C319" s="645">
        <v>7210000</v>
      </c>
      <c r="D319" s="671" t="s">
        <v>1428</v>
      </c>
      <c r="E319" s="646" t="s">
        <v>1191</v>
      </c>
      <c r="F319" s="645"/>
      <c r="G319" s="676" t="s">
        <v>1212</v>
      </c>
      <c r="H319" s="682"/>
      <c r="I319" s="710">
        <v>80410</v>
      </c>
      <c r="J319" s="645" t="s">
        <v>1192</v>
      </c>
      <c r="K319" s="719">
        <v>502388</v>
      </c>
      <c r="L319" s="673" t="s">
        <v>326</v>
      </c>
      <c r="M319" s="677" t="s">
        <v>1352</v>
      </c>
      <c r="N319" s="643" t="s">
        <v>56</v>
      </c>
      <c r="O319" s="645" t="s">
        <v>57</v>
      </c>
      <c r="P319" s="717"/>
    </row>
    <row r="320" spans="1:25" ht="30">
      <c r="A320" s="672">
        <v>263</v>
      </c>
      <c r="B320" s="645" t="s">
        <v>53</v>
      </c>
      <c r="C320" s="645">
        <v>7210000</v>
      </c>
      <c r="D320" s="671" t="s">
        <v>1429</v>
      </c>
      <c r="E320" s="646" t="s">
        <v>1191</v>
      </c>
      <c r="F320" s="645"/>
      <c r="G320" s="676" t="s">
        <v>1212</v>
      </c>
      <c r="H320" s="682"/>
      <c r="I320" s="710">
        <v>80410</v>
      </c>
      <c r="J320" s="645" t="s">
        <v>1192</v>
      </c>
      <c r="K320" s="719">
        <v>1035600</v>
      </c>
      <c r="L320" s="673" t="s">
        <v>326</v>
      </c>
      <c r="M320" s="677" t="s">
        <v>1352</v>
      </c>
      <c r="N320" s="643" t="s">
        <v>56</v>
      </c>
      <c r="O320" s="645" t="s">
        <v>57</v>
      </c>
      <c r="P320" s="717"/>
    </row>
    <row r="321" spans="1:16" ht="30">
      <c r="A321" s="672">
        <v>264</v>
      </c>
      <c r="B321" s="645" t="s">
        <v>53</v>
      </c>
      <c r="C321" s="645">
        <v>7210000</v>
      </c>
      <c r="D321" s="671" t="s">
        <v>1430</v>
      </c>
      <c r="E321" s="646" t="s">
        <v>1191</v>
      </c>
      <c r="F321" s="645"/>
      <c r="G321" s="676" t="s">
        <v>1212</v>
      </c>
      <c r="H321" s="682"/>
      <c r="I321" s="710">
        <v>80410</v>
      </c>
      <c r="J321" s="645" t="s">
        <v>1192</v>
      </c>
      <c r="K321" s="719">
        <v>728490.12</v>
      </c>
      <c r="L321" s="673" t="s">
        <v>326</v>
      </c>
      <c r="M321" s="677" t="s">
        <v>1352</v>
      </c>
      <c r="N321" s="643" t="s">
        <v>56</v>
      </c>
      <c r="O321" s="645" t="s">
        <v>57</v>
      </c>
      <c r="P321" s="717"/>
    </row>
    <row r="322" spans="1:16" ht="30">
      <c r="A322" s="672">
        <v>265</v>
      </c>
      <c r="B322" s="645" t="s">
        <v>53</v>
      </c>
      <c r="C322" s="645">
        <v>7210000</v>
      </c>
      <c r="D322" s="671" t="s">
        <v>1431</v>
      </c>
      <c r="E322" s="646" t="s">
        <v>1191</v>
      </c>
      <c r="F322" s="645"/>
      <c r="G322" s="676" t="s">
        <v>1212</v>
      </c>
      <c r="H322" s="682"/>
      <c r="I322" s="710">
        <v>80410</v>
      </c>
      <c r="J322" s="645" t="s">
        <v>1192</v>
      </c>
      <c r="K322" s="719">
        <v>119391</v>
      </c>
      <c r="L322" s="673" t="s">
        <v>326</v>
      </c>
      <c r="M322" s="677" t="s">
        <v>1352</v>
      </c>
      <c r="N322" s="643" t="s">
        <v>56</v>
      </c>
      <c r="O322" s="645" t="s">
        <v>57</v>
      </c>
      <c r="P322" s="717"/>
    </row>
    <row r="323" spans="1:16" ht="15">
      <c r="A323" s="672">
        <v>266</v>
      </c>
      <c r="B323" s="645" t="s">
        <v>53</v>
      </c>
      <c r="C323" s="645">
        <v>7210000</v>
      </c>
      <c r="D323" s="671" t="s">
        <v>1432</v>
      </c>
      <c r="E323" s="646" t="s">
        <v>1191</v>
      </c>
      <c r="F323" s="645"/>
      <c r="G323" s="676" t="s">
        <v>1212</v>
      </c>
      <c r="H323" s="682"/>
      <c r="I323" s="710">
        <v>80410</v>
      </c>
      <c r="J323" s="645" t="s">
        <v>1192</v>
      </c>
      <c r="K323" s="719">
        <v>53453.85</v>
      </c>
      <c r="L323" s="673" t="s">
        <v>326</v>
      </c>
      <c r="M323" s="677" t="s">
        <v>1352</v>
      </c>
      <c r="N323" s="643" t="s">
        <v>56</v>
      </c>
      <c r="O323" s="645" t="s">
        <v>57</v>
      </c>
      <c r="P323" s="717"/>
    </row>
    <row r="324" spans="1:16" ht="15">
      <c r="A324" s="672">
        <v>267</v>
      </c>
      <c r="B324" s="668" t="s">
        <v>53</v>
      </c>
      <c r="C324" s="668">
        <v>7210000</v>
      </c>
      <c r="D324" s="671" t="s">
        <v>1433</v>
      </c>
      <c r="E324" s="709" t="s">
        <v>1191</v>
      </c>
      <c r="F324" s="668"/>
      <c r="G324" s="676" t="s">
        <v>1212</v>
      </c>
      <c r="H324" s="682"/>
      <c r="I324" s="710">
        <v>80410</v>
      </c>
      <c r="J324" s="645" t="s">
        <v>1192</v>
      </c>
      <c r="K324" s="719">
        <v>42827</v>
      </c>
      <c r="L324" s="673" t="s">
        <v>326</v>
      </c>
      <c r="M324" s="677" t="s">
        <v>1352</v>
      </c>
      <c r="N324" s="643" t="s">
        <v>56</v>
      </c>
      <c r="O324" s="645" t="s">
        <v>57</v>
      </c>
      <c r="P324" s="717"/>
    </row>
    <row r="325" spans="1:16" ht="15">
      <c r="A325" s="672">
        <v>268</v>
      </c>
      <c r="B325" s="668" t="s">
        <v>53</v>
      </c>
      <c r="C325" s="668">
        <v>7210000</v>
      </c>
      <c r="D325" s="671" t="s">
        <v>1434</v>
      </c>
      <c r="E325" s="709" t="s">
        <v>1191</v>
      </c>
      <c r="F325" s="668"/>
      <c r="G325" s="676" t="s">
        <v>1212</v>
      </c>
      <c r="H325" s="682"/>
      <c r="I325" s="710">
        <v>80410</v>
      </c>
      <c r="J325" s="645" t="s">
        <v>1192</v>
      </c>
      <c r="K325" s="719">
        <v>17984</v>
      </c>
      <c r="L325" s="673" t="s">
        <v>326</v>
      </c>
      <c r="M325" s="677" t="s">
        <v>1352</v>
      </c>
      <c r="N325" s="643" t="s">
        <v>56</v>
      </c>
      <c r="O325" s="645" t="s">
        <v>57</v>
      </c>
      <c r="P325" s="717"/>
    </row>
    <row r="326" spans="1:16" ht="15">
      <c r="A326" s="672">
        <v>269</v>
      </c>
      <c r="B326" s="668" t="s">
        <v>53</v>
      </c>
      <c r="C326" s="668">
        <v>7210000</v>
      </c>
      <c r="D326" s="720" t="s">
        <v>1435</v>
      </c>
      <c r="E326" s="709" t="s">
        <v>1191</v>
      </c>
      <c r="F326" s="668"/>
      <c r="G326" s="676" t="s">
        <v>1212</v>
      </c>
      <c r="H326" s="682"/>
      <c r="I326" s="710">
        <v>80410</v>
      </c>
      <c r="J326" s="645" t="s">
        <v>1192</v>
      </c>
      <c r="K326" s="719">
        <v>1614147.67</v>
      </c>
      <c r="L326" s="673" t="s">
        <v>326</v>
      </c>
      <c r="M326" s="677" t="s">
        <v>1352</v>
      </c>
      <c r="N326" s="643" t="s">
        <v>56</v>
      </c>
      <c r="O326" s="645" t="s">
        <v>57</v>
      </c>
      <c r="P326" s="717"/>
    </row>
    <row r="327" spans="1:16" ht="15">
      <c r="A327" s="1112" t="s">
        <v>1167</v>
      </c>
      <c r="B327" s="1113"/>
      <c r="C327" s="1113"/>
      <c r="D327" s="1113"/>
      <c r="E327" s="1113"/>
      <c r="F327" s="1113"/>
      <c r="G327" s="1113"/>
      <c r="H327" s="1113"/>
      <c r="I327" s="1113"/>
      <c r="J327" s="1114"/>
      <c r="K327" s="825">
        <v>9593045.1416999996</v>
      </c>
      <c r="L327" s="520"/>
      <c r="M327" s="520"/>
      <c r="N327" s="520"/>
      <c r="O327" s="622"/>
      <c r="P327" s="717"/>
    </row>
    <row r="328" spans="1:16" ht="15">
      <c r="A328" s="930" t="s">
        <v>34</v>
      </c>
      <c r="B328" s="931"/>
      <c r="C328" s="931"/>
      <c r="D328" s="931"/>
      <c r="E328" s="931"/>
      <c r="F328" s="931"/>
      <c r="G328" s="931"/>
      <c r="H328" s="931"/>
      <c r="I328" s="931"/>
      <c r="J328" s="931"/>
      <c r="K328" s="931"/>
      <c r="L328" s="931"/>
      <c r="M328" s="931"/>
      <c r="N328" s="931"/>
      <c r="O328" s="932"/>
      <c r="P328" s="717"/>
    </row>
    <row r="329" spans="1:16">
      <c r="A329" s="672"/>
      <c r="B329" s="668"/>
      <c r="C329" s="668"/>
      <c r="D329" s="1153" t="s">
        <v>1436</v>
      </c>
      <c r="E329" s="1153"/>
      <c r="F329" s="1153"/>
      <c r="G329" s="1153"/>
      <c r="H329" s="1153"/>
      <c r="I329" s="1153"/>
      <c r="J329" s="672"/>
      <c r="K329" s="663">
        <f>SUM(K330:K334)</f>
        <v>216062.38999999998</v>
      </c>
      <c r="L329" s="677"/>
      <c r="M329" s="677"/>
      <c r="N329" s="672"/>
      <c r="O329" s="672"/>
      <c r="P329" s="664"/>
    </row>
    <row r="330" spans="1:16" ht="15">
      <c r="A330" s="672">
        <v>270</v>
      </c>
      <c r="B330" s="668" t="s">
        <v>53</v>
      </c>
      <c r="C330" s="668">
        <v>4590000</v>
      </c>
      <c r="D330" s="669" t="s">
        <v>1373</v>
      </c>
      <c r="E330" s="709" t="s">
        <v>1191</v>
      </c>
      <c r="F330" s="668">
        <v>796</v>
      </c>
      <c r="G330" s="676" t="s">
        <v>37</v>
      </c>
      <c r="H330" s="662">
        <v>100</v>
      </c>
      <c r="I330" s="710">
        <v>80410</v>
      </c>
      <c r="J330" s="645" t="s">
        <v>1192</v>
      </c>
      <c r="K330" s="683">
        <f>H330*P330</f>
        <v>1400</v>
      </c>
      <c r="L330" s="677" t="s">
        <v>1437</v>
      </c>
      <c r="M330" s="677" t="s">
        <v>1437</v>
      </c>
      <c r="N330" s="649" t="s">
        <v>471</v>
      </c>
      <c r="O330" s="645" t="s">
        <v>59</v>
      </c>
      <c r="P330" s="664">
        <v>14</v>
      </c>
    </row>
    <row r="331" spans="1:16" ht="15">
      <c r="A331" s="672">
        <v>271</v>
      </c>
      <c r="B331" s="668" t="s">
        <v>53</v>
      </c>
      <c r="C331" s="668">
        <v>2714030</v>
      </c>
      <c r="D331" s="669" t="s">
        <v>1438</v>
      </c>
      <c r="E331" s="709" t="s">
        <v>1191</v>
      </c>
      <c r="F331" s="668">
        <v>166</v>
      </c>
      <c r="G331" s="676" t="s">
        <v>41</v>
      </c>
      <c r="H331" s="662">
        <v>19.5</v>
      </c>
      <c r="I331" s="710">
        <v>80410</v>
      </c>
      <c r="J331" s="645" t="s">
        <v>1192</v>
      </c>
      <c r="K331" s="683">
        <f>H331*P331</f>
        <v>852.15000000000009</v>
      </c>
      <c r="L331" s="677" t="s">
        <v>1437</v>
      </c>
      <c r="M331" s="677" t="s">
        <v>425</v>
      </c>
      <c r="N331" s="654" t="s">
        <v>141</v>
      </c>
      <c r="O331" s="645" t="s">
        <v>57</v>
      </c>
      <c r="P331" s="664">
        <v>43.7</v>
      </c>
    </row>
    <row r="332" spans="1:16" ht="15">
      <c r="A332" s="672">
        <v>272</v>
      </c>
      <c r="B332" s="668" t="s">
        <v>53</v>
      </c>
      <c r="C332" s="668">
        <v>2320050</v>
      </c>
      <c r="D332" s="669" t="s">
        <v>1439</v>
      </c>
      <c r="E332" s="709" t="s">
        <v>1191</v>
      </c>
      <c r="F332" s="668">
        <v>166</v>
      </c>
      <c r="G332" s="654" t="s">
        <v>41</v>
      </c>
      <c r="H332" s="655">
        <f>900+900+900+900</f>
        <v>3600</v>
      </c>
      <c r="I332" s="710">
        <v>80410</v>
      </c>
      <c r="J332" s="645" t="s">
        <v>1192</v>
      </c>
      <c r="K332" s="659">
        <f>P332*H332</f>
        <v>207864</v>
      </c>
      <c r="L332" s="677" t="s">
        <v>1437</v>
      </c>
      <c r="M332" s="677" t="s">
        <v>425</v>
      </c>
      <c r="N332" s="643" t="s">
        <v>56</v>
      </c>
      <c r="O332" s="645" t="s">
        <v>57</v>
      </c>
      <c r="P332" s="664">
        <v>57.74</v>
      </c>
    </row>
    <row r="333" spans="1:16" ht="15">
      <c r="A333" s="672">
        <v>273</v>
      </c>
      <c r="B333" s="668" t="s">
        <v>53</v>
      </c>
      <c r="C333" s="668">
        <v>2714030</v>
      </c>
      <c r="D333" s="669" t="s">
        <v>1438</v>
      </c>
      <c r="E333" s="709" t="s">
        <v>1191</v>
      </c>
      <c r="F333" s="668">
        <v>166</v>
      </c>
      <c r="G333" s="654" t="s">
        <v>41</v>
      </c>
      <c r="H333" s="655">
        <f>19+19.5</f>
        <v>38.5</v>
      </c>
      <c r="I333" s="710">
        <v>80410</v>
      </c>
      <c r="J333" s="645" t="s">
        <v>1192</v>
      </c>
      <c r="K333" s="659">
        <f>P333*H333</f>
        <v>1694</v>
      </c>
      <c r="L333" s="677" t="s">
        <v>1437</v>
      </c>
      <c r="M333" s="677" t="s">
        <v>425</v>
      </c>
      <c r="N333" s="654" t="s">
        <v>141</v>
      </c>
      <c r="O333" s="645" t="s">
        <v>57</v>
      </c>
      <c r="P333" s="664">
        <v>44</v>
      </c>
    </row>
    <row r="334" spans="1:16" ht="15">
      <c r="A334" s="672">
        <v>274</v>
      </c>
      <c r="B334" s="668" t="s">
        <v>53</v>
      </c>
      <c r="C334" s="668">
        <v>3150000</v>
      </c>
      <c r="D334" s="675" t="s">
        <v>1259</v>
      </c>
      <c r="E334" s="709" t="s">
        <v>1191</v>
      </c>
      <c r="F334" s="668">
        <v>796</v>
      </c>
      <c r="G334" s="676" t="s">
        <v>37</v>
      </c>
      <c r="H334" s="662">
        <v>184</v>
      </c>
      <c r="I334" s="710">
        <v>80410</v>
      </c>
      <c r="J334" s="645" t="s">
        <v>1192</v>
      </c>
      <c r="K334" s="683">
        <f>H334*P334</f>
        <v>4252.24</v>
      </c>
      <c r="L334" s="677" t="s">
        <v>1437</v>
      </c>
      <c r="M334" s="677" t="s">
        <v>425</v>
      </c>
      <c r="N334" s="654" t="s">
        <v>141</v>
      </c>
      <c r="O334" s="645" t="s">
        <v>57</v>
      </c>
      <c r="P334" s="664">
        <v>23.11</v>
      </c>
    </row>
    <row r="335" spans="1:16">
      <c r="A335" s="672"/>
      <c r="B335" s="668"/>
      <c r="C335" s="668"/>
      <c r="D335" s="1154" t="s">
        <v>1396</v>
      </c>
      <c r="E335" s="1155"/>
      <c r="F335" s="1155"/>
      <c r="G335" s="1155"/>
      <c r="H335" s="1155"/>
      <c r="I335" s="1156"/>
      <c r="J335" s="672"/>
      <c r="K335" s="663">
        <f>K336+K337</f>
        <v>574556.42409999995</v>
      </c>
      <c r="L335" s="677"/>
      <c r="M335" s="677"/>
      <c r="N335" s="654"/>
      <c r="O335" s="654"/>
      <c r="P335" s="664"/>
    </row>
    <row r="336" spans="1:16" ht="15">
      <c r="A336" s="672">
        <v>275</v>
      </c>
      <c r="B336" s="668" t="s">
        <v>53</v>
      </c>
      <c r="C336" s="668">
        <v>3130000</v>
      </c>
      <c r="D336" s="669" t="s">
        <v>1261</v>
      </c>
      <c r="E336" s="709" t="s">
        <v>1191</v>
      </c>
      <c r="F336" s="668">
        <v>166</v>
      </c>
      <c r="G336" s="676" t="s">
        <v>41</v>
      </c>
      <c r="H336" s="668"/>
      <c r="I336" s="710">
        <v>80410</v>
      </c>
      <c r="J336" s="645" t="s">
        <v>1192</v>
      </c>
      <c r="K336" s="683">
        <f>H336*P336</f>
        <v>0</v>
      </c>
      <c r="L336" s="677" t="s">
        <v>1437</v>
      </c>
      <c r="M336" s="677" t="s">
        <v>1440</v>
      </c>
      <c r="N336" s="654" t="s">
        <v>141</v>
      </c>
      <c r="O336" s="645" t="s">
        <v>57</v>
      </c>
      <c r="P336" s="664">
        <v>303</v>
      </c>
    </row>
    <row r="337" spans="1:16">
      <c r="A337" s="672"/>
      <c r="B337" s="668"/>
      <c r="C337" s="668"/>
      <c r="D337" s="678" t="s">
        <v>1262</v>
      </c>
      <c r="E337" s="709"/>
      <c r="F337" s="668"/>
      <c r="G337" s="676"/>
      <c r="H337" s="668"/>
      <c r="I337" s="710"/>
      <c r="J337" s="645"/>
      <c r="K337" s="663">
        <f>SUM(K338:K357)</f>
        <v>574556.42409999995</v>
      </c>
      <c r="L337" s="677" t="s">
        <v>1437</v>
      </c>
      <c r="M337" s="677" t="s">
        <v>1440</v>
      </c>
      <c r="N337" s="643"/>
      <c r="O337" s="645"/>
      <c r="P337" s="664"/>
    </row>
    <row r="338" spans="1:16" ht="15">
      <c r="A338" s="672">
        <v>276</v>
      </c>
      <c r="B338" s="668" t="s">
        <v>53</v>
      </c>
      <c r="C338" s="668"/>
      <c r="D338" s="669" t="s">
        <v>1263</v>
      </c>
      <c r="E338" s="709" t="s">
        <v>1191</v>
      </c>
      <c r="F338" s="668">
        <v>166</v>
      </c>
      <c r="G338" s="676" t="s">
        <v>41</v>
      </c>
      <c r="H338" s="662">
        <v>32.44</v>
      </c>
      <c r="I338" s="710">
        <v>80410</v>
      </c>
      <c r="J338" s="645" t="s">
        <v>1192</v>
      </c>
      <c r="K338" s="683">
        <f t="shared" ref="K338:K352" si="8">H338*P338</f>
        <v>15571.199999999999</v>
      </c>
      <c r="L338" s="677" t="s">
        <v>1437</v>
      </c>
      <c r="M338" s="677" t="s">
        <v>1440</v>
      </c>
      <c r="N338" s="643" t="s">
        <v>56</v>
      </c>
      <c r="O338" s="645" t="s">
        <v>57</v>
      </c>
      <c r="P338" s="664">
        <v>480</v>
      </c>
    </row>
    <row r="339" spans="1:16" ht="15">
      <c r="A339" s="672">
        <v>277</v>
      </c>
      <c r="B339" s="668" t="s">
        <v>53</v>
      </c>
      <c r="C339" s="668"/>
      <c r="D339" s="669" t="s">
        <v>1265</v>
      </c>
      <c r="E339" s="709" t="s">
        <v>1191</v>
      </c>
      <c r="F339" s="668">
        <v>166</v>
      </c>
      <c r="G339" s="676" t="s">
        <v>41</v>
      </c>
      <c r="H339" s="662">
        <v>32.44</v>
      </c>
      <c r="I339" s="710">
        <v>80410</v>
      </c>
      <c r="J339" s="645" t="s">
        <v>1192</v>
      </c>
      <c r="K339" s="683">
        <f t="shared" si="8"/>
        <v>15546.869999999999</v>
      </c>
      <c r="L339" s="677" t="s">
        <v>1437</v>
      </c>
      <c r="M339" s="677" t="s">
        <v>1440</v>
      </c>
      <c r="N339" s="643" t="s">
        <v>56</v>
      </c>
      <c r="O339" s="645" t="s">
        <v>57</v>
      </c>
      <c r="P339" s="664">
        <v>479.25</v>
      </c>
    </row>
    <row r="340" spans="1:16" ht="15">
      <c r="A340" s="672">
        <v>278</v>
      </c>
      <c r="B340" s="668" t="s">
        <v>53</v>
      </c>
      <c r="C340" s="668"/>
      <c r="D340" s="669" t="s">
        <v>1266</v>
      </c>
      <c r="E340" s="709" t="s">
        <v>1191</v>
      </c>
      <c r="F340" s="668">
        <v>166</v>
      </c>
      <c r="G340" s="676" t="s">
        <v>41</v>
      </c>
      <c r="H340" s="662">
        <v>16.22</v>
      </c>
      <c r="I340" s="710">
        <v>80410</v>
      </c>
      <c r="J340" s="645" t="s">
        <v>1192</v>
      </c>
      <c r="K340" s="683">
        <f t="shared" si="8"/>
        <v>3454.8599999999997</v>
      </c>
      <c r="L340" s="677" t="s">
        <v>1437</v>
      </c>
      <c r="M340" s="677" t="s">
        <v>1440</v>
      </c>
      <c r="N340" s="643" t="s">
        <v>56</v>
      </c>
      <c r="O340" s="645" t="s">
        <v>57</v>
      </c>
      <c r="P340" s="664">
        <v>213</v>
      </c>
    </row>
    <row r="341" spans="1:16" ht="15">
      <c r="A341" s="672">
        <v>279</v>
      </c>
      <c r="B341" s="668" t="s">
        <v>53</v>
      </c>
      <c r="C341" s="668"/>
      <c r="D341" s="669" t="s">
        <v>1267</v>
      </c>
      <c r="E341" s="709" t="s">
        <v>1191</v>
      </c>
      <c r="F341" s="668">
        <v>166</v>
      </c>
      <c r="G341" s="676" t="s">
        <v>41</v>
      </c>
      <c r="H341" s="662">
        <v>16.22</v>
      </c>
      <c r="I341" s="710">
        <v>80410</v>
      </c>
      <c r="J341" s="645" t="s">
        <v>1192</v>
      </c>
      <c r="K341" s="683">
        <f t="shared" si="8"/>
        <v>5190.3999999999996</v>
      </c>
      <c r="L341" s="677" t="s">
        <v>1437</v>
      </c>
      <c r="M341" s="677" t="s">
        <v>1440</v>
      </c>
      <c r="N341" s="643" t="s">
        <v>56</v>
      </c>
      <c r="O341" s="645" t="s">
        <v>57</v>
      </c>
      <c r="P341" s="664">
        <v>320</v>
      </c>
    </row>
    <row r="342" spans="1:16" ht="15">
      <c r="A342" s="672">
        <v>280</v>
      </c>
      <c r="B342" s="668" t="s">
        <v>53</v>
      </c>
      <c r="C342" s="668"/>
      <c r="D342" s="669" t="s">
        <v>1274</v>
      </c>
      <c r="E342" s="709" t="s">
        <v>1191</v>
      </c>
      <c r="F342" s="668">
        <v>166</v>
      </c>
      <c r="G342" s="676" t="s">
        <v>41</v>
      </c>
      <c r="H342" s="662">
        <v>32.44</v>
      </c>
      <c r="I342" s="710">
        <v>80410</v>
      </c>
      <c r="J342" s="645" t="s">
        <v>1192</v>
      </c>
      <c r="K342" s="683">
        <f t="shared" si="8"/>
        <v>22383.599999999999</v>
      </c>
      <c r="L342" s="677" t="s">
        <v>1437</v>
      </c>
      <c r="M342" s="677" t="s">
        <v>1440</v>
      </c>
      <c r="N342" s="643" t="s">
        <v>56</v>
      </c>
      <c r="O342" s="645" t="s">
        <v>57</v>
      </c>
      <c r="P342" s="664">
        <v>690</v>
      </c>
    </row>
    <row r="343" spans="1:16" ht="15">
      <c r="A343" s="672">
        <v>281</v>
      </c>
      <c r="B343" s="668" t="s">
        <v>53</v>
      </c>
      <c r="C343" s="668"/>
      <c r="D343" s="669" t="s">
        <v>1268</v>
      </c>
      <c r="E343" s="709" t="s">
        <v>1191</v>
      </c>
      <c r="F343" s="668">
        <v>166</v>
      </c>
      <c r="G343" s="676" t="s">
        <v>41</v>
      </c>
      <c r="H343" s="662">
        <v>13.787000000000001</v>
      </c>
      <c r="I343" s="710">
        <v>80410</v>
      </c>
      <c r="J343" s="645" t="s">
        <v>1192</v>
      </c>
      <c r="K343" s="683">
        <f t="shared" si="8"/>
        <v>1761.9786000000001</v>
      </c>
      <c r="L343" s="677" t="s">
        <v>1437</v>
      </c>
      <c r="M343" s="677" t="s">
        <v>1440</v>
      </c>
      <c r="N343" s="643" t="s">
        <v>56</v>
      </c>
      <c r="O343" s="645" t="s">
        <v>57</v>
      </c>
      <c r="P343" s="664">
        <v>127.8</v>
      </c>
    </row>
    <row r="344" spans="1:16" ht="15">
      <c r="A344" s="672">
        <v>282</v>
      </c>
      <c r="B344" s="668" t="s">
        <v>53</v>
      </c>
      <c r="C344" s="668"/>
      <c r="D344" s="669" t="s">
        <v>1269</v>
      </c>
      <c r="E344" s="709" t="s">
        <v>1191</v>
      </c>
      <c r="F344" s="721" t="s">
        <v>54</v>
      </c>
      <c r="G344" s="676" t="s">
        <v>42</v>
      </c>
      <c r="H344" s="662">
        <v>1946.3999999999996</v>
      </c>
      <c r="I344" s="710">
        <v>80410</v>
      </c>
      <c r="J344" s="645" t="s">
        <v>1192</v>
      </c>
      <c r="K344" s="683">
        <f t="shared" si="8"/>
        <v>7882.9199999999983</v>
      </c>
      <c r="L344" s="677" t="s">
        <v>1437</v>
      </c>
      <c r="M344" s="677" t="s">
        <v>1440</v>
      </c>
      <c r="N344" s="643" t="s">
        <v>56</v>
      </c>
      <c r="O344" s="645" t="s">
        <v>57</v>
      </c>
      <c r="P344" s="664">
        <v>4.05</v>
      </c>
    </row>
    <row r="345" spans="1:16" ht="15">
      <c r="A345" s="672">
        <v>283</v>
      </c>
      <c r="B345" s="668" t="s">
        <v>53</v>
      </c>
      <c r="C345" s="668"/>
      <c r="D345" s="669" t="s">
        <v>1270</v>
      </c>
      <c r="E345" s="709" t="s">
        <v>1191</v>
      </c>
      <c r="F345" s="668">
        <v>166</v>
      </c>
      <c r="G345" s="676" t="s">
        <v>41</v>
      </c>
      <c r="H345" s="662">
        <v>2.4330000000000003</v>
      </c>
      <c r="I345" s="710">
        <v>80410</v>
      </c>
      <c r="J345" s="645" t="s">
        <v>1192</v>
      </c>
      <c r="K345" s="683">
        <f t="shared" si="8"/>
        <v>1813.8015000000003</v>
      </c>
      <c r="L345" s="677" t="s">
        <v>1437</v>
      </c>
      <c r="M345" s="677" t="s">
        <v>1440</v>
      </c>
      <c r="N345" s="643" t="s">
        <v>56</v>
      </c>
      <c r="O345" s="645" t="s">
        <v>57</v>
      </c>
      <c r="P345" s="664">
        <v>745.5</v>
      </c>
    </row>
    <row r="346" spans="1:16" ht="15">
      <c r="A346" s="672">
        <v>284</v>
      </c>
      <c r="B346" s="668" t="s">
        <v>53</v>
      </c>
      <c r="C346" s="668"/>
      <c r="D346" s="669" t="s">
        <v>1271</v>
      </c>
      <c r="E346" s="709" t="s">
        <v>1191</v>
      </c>
      <c r="F346" s="668">
        <v>166</v>
      </c>
      <c r="G346" s="676" t="s">
        <v>41</v>
      </c>
      <c r="H346" s="662">
        <v>3.2440000000000002</v>
      </c>
      <c r="I346" s="710">
        <v>80410</v>
      </c>
      <c r="J346" s="645" t="s">
        <v>1192</v>
      </c>
      <c r="K346" s="683">
        <f t="shared" si="8"/>
        <v>2663.3240000000001</v>
      </c>
      <c r="L346" s="677" t="s">
        <v>1437</v>
      </c>
      <c r="M346" s="677" t="s">
        <v>1440</v>
      </c>
      <c r="N346" s="643" t="s">
        <v>56</v>
      </c>
      <c r="O346" s="645" t="s">
        <v>57</v>
      </c>
      <c r="P346" s="664">
        <v>821</v>
      </c>
    </row>
    <row r="347" spans="1:16" ht="15">
      <c r="A347" s="672">
        <v>285</v>
      </c>
      <c r="B347" s="668" t="s">
        <v>53</v>
      </c>
      <c r="C347" s="668"/>
      <c r="D347" s="669" t="s">
        <v>1271</v>
      </c>
      <c r="E347" s="709" t="s">
        <v>1191</v>
      </c>
      <c r="F347" s="721" t="s">
        <v>1272</v>
      </c>
      <c r="G347" s="676" t="s">
        <v>168</v>
      </c>
      <c r="H347" s="662">
        <v>24.33</v>
      </c>
      <c r="I347" s="710">
        <v>80410</v>
      </c>
      <c r="J347" s="645" t="s">
        <v>1192</v>
      </c>
      <c r="K347" s="683">
        <f t="shared" si="8"/>
        <v>1678.77</v>
      </c>
      <c r="L347" s="677" t="s">
        <v>1437</v>
      </c>
      <c r="M347" s="677" t="s">
        <v>1440</v>
      </c>
      <c r="N347" s="643" t="s">
        <v>56</v>
      </c>
      <c r="O347" s="645" t="s">
        <v>57</v>
      </c>
      <c r="P347" s="664">
        <v>69</v>
      </c>
    </row>
    <row r="348" spans="1:16" ht="15">
      <c r="A348" s="672">
        <v>286</v>
      </c>
      <c r="B348" s="668" t="s">
        <v>53</v>
      </c>
      <c r="C348" s="668"/>
      <c r="D348" s="669" t="s">
        <v>1441</v>
      </c>
      <c r="E348" s="709" t="s">
        <v>1191</v>
      </c>
      <c r="F348" s="668">
        <v>166</v>
      </c>
      <c r="G348" s="654" t="s">
        <v>41</v>
      </c>
      <c r="H348" s="655">
        <f>9+9+12+9</f>
        <v>39</v>
      </c>
      <c r="I348" s="710">
        <v>80410</v>
      </c>
      <c r="J348" s="645" t="s">
        <v>1192</v>
      </c>
      <c r="K348" s="683">
        <f t="shared" si="8"/>
        <v>3276</v>
      </c>
      <c r="L348" s="677" t="s">
        <v>425</v>
      </c>
      <c r="M348" s="677" t="s">
        <v>1440</v>
      </c>
      <c r="N348" s="654" t="s">
        <v>141</v>
      </c>
      <c r="O348" s="645" t="s">
        <v>57</v>
      </c>
      <c r="P348" s="664">
        <v>84</v>
      </c>
    </row>
    <row r="349" spans="1:16" ht="15">
      <c r="A349" s="672">
        <v>287</v>
      </c>
      <c r="B349" s="668" t="s">
        <v>53</v>
      </c>
      <c r="C349" s="668"/>
      <c r="D349" s="669" t="s">
        <v>1273</v>
      </c>
      <c r="E349" s="709" t="s">
        <v>1191</v>
      </c>
      <c r="F349" s="668">
        <v>166</v>
      </c>
      <c r="G349" s="676" t="s">
        <v>41</v>
      </c>
      <c r="H349" s="662">
        <v>283.85000000000002</v>
      </c>
      <c r="I349" s="710">
        <v>80410</v>
      </c>
      <c r="J349" s="645" t="s">
        <v>1192</v>
      </c>
      <c r="K349" s="683">
        <f t="shared" si="8"/>
        <v>22708</v>
      </c>
      <c r="L349" s="677" t="s">
        <v>1437</v>
      </c>
      <c r="M349" s="677" t="s">
        <v>1440</v>
      </c>
      <c r="N349" s="643" t="s">
        <v>56</v>
      </c>
      <c r="O349" s="645" t="s">
        <v>57</v>
      </c>
      <c r="P349" s="664">
        <v>80</v>
      </c>
    </row>
    <row r="350" spans="1:16" ht="15">
      <c r="A350" s="672">
        <v>288</v>
      </c>
      <c r="B350" s="668" t="s">
        <v>53</v>
      </c>
      <c r="C350" s="668"/>
      <c r="D350" s="669" t="s">
        <v>1274</v>
      </c>
      <c r="E350" s="709" t="s">
        <v>1191</v>
      </c>
      <c r="F350" s="668">
        <v>166</v>
      </c>
      <c r="G350" s="676" t="s">
        <v>41</v>
      </c>
      <c r="H350" s="662">
        <v>20.274999999999999</v>
      </c>
      <c r="I350" s="710">
        <v>80410</v>
      </c>
      <c r="J350" s="645" t="s">
        <v>1192</v>
      </c>
      <c r="K350" s="683">
        <f t="shared" si="8"/>
        <v>16422.75</v>
      </c>
      <c r="L350" s="677" t="s">
        <v>1437</v>
      </c>
      <c r="M350" s="677" t="s">
        <v>1440</v>
      </c>
      <c r="N350" s="643" t="s">
        <v>56</v>
      </c>
      <c r="O350" s="645" t="s">
        <v>57</v>
      </c>
      <c r="P350" s="664">
        <v>810</v>
      </c>
    </row>
    <row r="351" spans="1:16" ht="15">
      <c r="A351" s="672">
        <v>289</v>
      </c>
      <c r="B351" s="668" t="s">
        <v>53</v>
      </c>
      <c r="C351" s="668"/>
      <c r="D351" s="669" t="s">
        <v>1275</v>
      </c>
      <c r="E351" s="709" t="s">
        <v>1191</v>
      </c>
      <c r="F351" s="721" t="s">
        <v>54</v>
      </c>
      <c r="G351" s="676" t="s">
        <v>42</v>
      </c>
      <c r="H351" s="662">
        <v>4784.8999999999996</v>
      </c>
      <c r="I351" s="710">
        <v>80410</v>
      </c>
      <c r="J351" s="645" t="s">
        <v>1192</v>
      </c>
      <c r="K351" s="683">
        <f t="shared" si="8"/>
        <v>15311.68</v>
      </c>
      <c r="L351" s="677" t="s">
        <v>1437</v>
      </c>
      <c r="M351" s="677" t="s">
        <v>1440</v>
      </c>
      <c r="N351" s="643" t="s">
        <v>56</v>
      </c>
      <c r="O351" s="645" t="s">
        <v>57</v>
      </c>
      <c r="P351" s="664">
        <v>3.2</v>
      </c>
    </row>
    <row r="352" spans="1:16" ht="15">
      <c r="A352" s="672">
        <v>290</v>
      </c>
      <c r="B352" s="668" t="s">
        <v>53</v>
      </c>
      <c r="C352" s="668"/>
      <c r="D352" s="669" t="s">
        <v>1277</v>
      </c>
      <c r="E352" s="709" t="s">
        <v>1191</v>
      </c>
      <c r="F352" s="668">
        <v>796</v>
      </c>
      <c r="G352" s="676" t="s">
        <v>37</v>
      </c>
      <c r="H352" s="662">
        <v>2919.6000000000004</v>
      </c>
      <c r="I352" s="710">
        <v>80410</v>
      </c>
      <c r="J352" s="645" t="s">
        <v>1192</v>
      </c>
      <c r="K352" s="683">
        <f t="shared" si="8"/>
        <v>18101.520000000004</v>
      </c>
      <c r="L352" s="677" t="s">
        <v>1437</v>
      </c>
      <c r="M352" s="677" t="s">
        <v>1440</v>
      </c>
      <c r="N352" s="643" t="s">
        <v>56</v>
      </c>
      <c r="O352" s="645" t="s">
        <v>57</v>
      </c>
      <c r="P352" s="664">
        <v>6.2</v>
      </c>
    </row>
    <row r="353" spans="1:16" ht="15">
      <c r="A353" s="672">
        <v>291</v>
      </c>
      <c r="B353" s="668" t="s">
        <v>53</v>
      </c>
      <c r="C353" s="668">
        <v>3190000</v>
      </c>
      <c r="D353" s="669" t="s">
        <v>1442</v>
      </c>
      <c r="E353" s="709" t="s">
        <v>1191</v>
      </c>
      <c r="F353" s="668">
        <v>796</v>
      </c>
      <c r="G353" s="654" t="s">
        <v>37</v>
      </c>
      <c r="H353" s="655">
        <f>20+20+21</f>
        <v>61</v>
      </c>
      <c r="I353" s="710">
        <v>80410</v>
      </c>
      <c r="J353" s="645" t="s">
        <v>1192</v>
      </c>
      <c r="K353" s="659">
        <f>P353*H353</f>
        <v>3416</v>
      </c>
      <c r="L353" s="677" t="s">
        <v>1437</v>
      </c>
      <c r="M353" s="677" t="s">
        <v>1440</v>
      </c>
      <c r="N353" s="654" t="s">
        <v>141</v>
      </c>
      <c r="O353" s="645" t="s">
        <v>57</v>
      </c>
      <c r="P353" s="664">
        <v>56</v>
      </c>
    </row>
    <row r="354" spans="1:16" ht="15">
      <c r="A354" s="672">
        <v>292</v>
      </c>
      <c r="B354" s="668" t="s">
        <v>53</v>
      </c>
      <c r="C354" s="668"/>
      <c r="D354" s="669" t="s">
        <v>1278</v>
      </c>
      <c r="E354" s="709" t="s">
        <v>1191</v>
      </c>
      <c r="F354" s="721" t="s">
        <v>54</v>
      </c>
      <c r="G354" s="676" t="s">
        <v>42</v>
      </c>
      <c r="H354" s="662">
        <v>1016.75</v>
      </c>
      <c r="I354" s="710">
        <v>80410</v>
      </c>
      <c r="J354" s="645" t="s">
        <v>1192</v>
      </c>
      <c r="K354" s="683">
        <f>H354*P354</f>
        <v>17284.75</v>
      </c>
      <c r="L354" s="677" t="s">
        <v>1437</v>
      </c>
      <c r="M354" s="677" t="s">
        <v>1440</v>
      </c>
      <c r="N354" s="643" t="s">
        <v>56</v>
      </c>
      <c r="O354" s="645" t="s">
        <v>57</v>
      </c>
      <c r="P354" s="664">
        <v>17</v>
      </c>
    </row>
    <row r="355" spans="1:16" ht="15">
      <c r="A355" s="672">
        <v>293</v>
      </c>
      <c r="B355" s="668" t="s">
        <v>53</v>
      </c>
      <c r="C355" s="668">
        <v>2911180</v>
      </c>
      <c r="D355" s="669" t="s">
        <v>1281</v>
      </c>
      <c r="E355" s="709" t="s">
        <v>1191</v>
      </c>
      <c r="F355" s="668">
        <v>796</v>
      </c>
      <c r="G355" s="676" t="s">
        <v>37</v>
      </c>
      <c r="H355" s="662">
        <v>24</v>
      </c>
      <c r="I355" s="710">
        <v>80410</v>
      </c>
      <c r="J355" s="645" t="s">
        <v>1192</v>
      </c>
      <c r="K355" s="683">
        <f>H355*P355</f>
        <v>4368</v>
      </c>
      <c r="L355" s="677" t="s">
        <v>1437</v>
      </c>
      <c r="M355" s="677" t="s">
        <v>425</v>
      </c>
      <c r="N355" s="654" t="s">
        <v>141</v>
      </c>
      <c r="O355" s="645" t="s">
        <v>57</v>
      </c>
      <c r="P355" s="664">
        <v>182</v>
      </c>
    </row>
    <row r="356" spans="1:16" ht="15">
      <c r="A356" s="672">
        <v>294</v>
      </c>
      <c r="B356" s="668" t="s">
        <v>53</v>
      </c>
      <c r="C356" s="668">
        <v>2911180</v>
      </c>
      <c r="D356" s="669" t="s">
        <v>1283</v>
      </c>
      <c r="E356" s="709" t="s">
        <v>1191</v>
      </c>
      <c r="F356" s="668">
        <v>796</v>
      </c>
      <c r="G356" s="654" t="s">
        <v>37</v>
      </c>
      <c r="H356" s="662">
        <v>60</v>
      </c>
      <c r="I356" s="710">
        <v>80410</v>
      </c>
      <c r="J356" s="645" t="s">
        <v>1192</v>
      </c>
      <c r="K356" s="659">
        <f>P356*H356</f>
        <v>378000</v>
      </c>
      <c r="L356" s="677" t="s">
        <v>308</v>
      </c>
      <c r="M356" s="677" t="s">
        <v>1437</v>
      </c>
      <c r="N356" s="643" t="s">
        <v>56</v>
      </c>
      <c r="O356" s="645" t="s">
        <v>57</v>
      </c>
      <c r="P356" s="664">
        <v>6300</v>
      </c>
    </row>
    <row r="357" spans="1:16" ht="15">
      <c r="A357" s="672">
        <v>295</v>
      </c>
      <c r="B357" s="668" t="s">
        <v>53</v>
      </c>
      <c r="C357" s="668">
        <v>3131010</v>
      </c>
      <c r="D357" s="671" t="s">
        <v>1244</v>
      </c>
      <c r="E357" s="709" t="s">
        <v>1191</v>
      </c>
      <c r="F357" s="721" t="s">
        <v>54</v>
      </c>
      <c r="G357" s="676" t="s">
        <v>42</v>
      </c>
      <c r="H357" s="662">
        <v>708.8</v>
      </c>
      <c r="I357" s="710">
        <v>80410</v>
      </c>
      <c r="J357" s="645" t="s">
        <v>1192</v>
      </c>
      <c r="K357" s="683">
        <f>H357*P357</f>
        <v>17720</v>
      </c>
      <c r="L357" s="677" t="s">
        <v>1437</v>
      </c>
      <c r="M357" s="677" t="s">
        <v>1440</v>
      </c>
      <c r="N357" s="654" t="s">
        <v>141</v>
      </c>
      <c r="O357" s="645" t="s">
        <v>57</v>
      </c>
      <c r="P357" s="664">
        <v>25</v>
      </c>
    </row>
    <row r="358" spans="1:16">
      <c r="A358" s="672"/>
      <c r="B358" s="668"/>
      <c r="C358" s="668"/>
      <c r="D358" s="681" t="s">
        <v>1443</v>
      </c>
      <c r="E358" s="709"/>
      <c r="F358" s="721"/>
      <c r="G358" s="676"/>
      <c r="H358" s="722"/>
      <c r="I358" s="710"/>
      <c r="J358" s="645"/>
      <c r="K358" s="663">
        <f>SUM(K359:K372)</f>
        <v>49758</v>
      </c>
      <c r="L358" s="677"/>
      <c r="M358" s="677"/>
      <c r="N358" s="654"/>
      <c r="O358" s="645"/>
      <c r="P358" s="664"/>
    </row>
    <row r="359" spans="1:16" ht="15">
      <c r="A359" s="668">
        <v>296</v>
      </c>
      <c r="B359" s="668" t="s">
        <v>53</v>
      </c>
      <c r="C359" s="668">
        <v>2893010</v>
      </c>
      <c r="D359" s="669" t="s">
        <v>1400</v>
      </c>
      <c r="E359" s="709" t="s">
        <v>1191</v>
      </c>
      <c r="F359" s="668">
        <v>796</v>
      </c>
      <c r="G359" s="654" t="s">
        <v>1212</v>
      </c>
      <c r="H359" s="655">
        <f>5+5</f>
        <v>10</v>
      </c>
      <c r="I359" s="710">
        <v>80412</v>
      </c>
      <c r="J359" s="645" t="s">
        <v>1192</v>
      </c>
      <c r="K359" s="659">
        <f t="shared" ref="K359:K372" si="9">P359*H359</f>
        <v>970</v>
      </c>
      <c r="L359" s="670" t="s">
        <v>1352</v>
      </c>
      <c r="M359" s="677" t="s">
        <v>1437</v>
      </c>
      <c r="N359" s="649" t="s">
        <v>471</v>
      </c>
      <c r="O359" s="645" t="s">
        <v>59</v>
      </c>
      <c r="P359" s="664">
        <v>97</v>
      </c>
    </row>
    <row r="360" spans="1:16" ht="15">
      <c r="A360" s="668">
        <v>297</v>
      </c>
      <c r="B360" s="668" t="s">
        <v>53</v>
      </c>
      <c r="C360" s="668">
        <v>2893010</v>
      </c>
      <c r="D360" s="669" t="s">
        <v>1401</v>
      </c>
      <c r="E360" s="709" t="s">
        <v>1191</v>
      </c>
      <c r="F360" s="668">
        <v>796</v>
      </c>
      <c r="G360" s="654" t="s">
        <v>1212</v>
      </c>
      <c r="H360" s="655">
        <f>1+3</f>
        <v>4</v>
      </c>
      <c r="I360" s="710">
        <v>80413</v>
      </c>
      <c r="J360" s="645" t="s">
        <v>1192</v>
      </c>
      <c r="K360" s="659">
        <f t="shared" si="9"/>
        <v>848</v>
      </c>
      <c r="L360" s="670" t="s">
        <v>1352</v>
      </c>
      <c r="M360" s="677" t="s">
        <v>1437</v>
      </c>
      <c r="N360" s="649" t="s">
        <v>471</v>
      </c>
      <c r="O360" s="645" t="s">
        <v>59</v>
      </c>
      <c r="P360" s="664">
        <v>212</v>
      </c>
    </row>
    <row r="361" spans="1:16" ht="15">
      <c r="A361" s="668">
        <v>298</v>
      </c>
      <c r="B361" s="668" t="s">
        <v>53</v>
      </c>
      <c r="C361" s="668">
        <v>3190000</v>
      </c>
      <c r="D361" s="669" t="s">
        <v>1402</v>
      </c>
      <c r="E361" s="709" t="s">
        <v>1191</v>
      </c>
      <c r="F361" s="668">
        <v>796</v>
      </c>
      <c r="G361" s="654" t="s">
        <v>1212</v>
      </c>
      <c r="H361" s="655">
        <f>3+2</f>
        <v>5</v>
      </c>
      <c r="I361" s="710">
        <v>80414</v>
      </c>
      <c r="J361" s="645" t="s">
        <v>1192</v>
      </c>
      <c r="K361" s="659">
        <f t="shared" si="9"/>
        <v>655</v>
      </c>
      <c r="L361" s="670" t="s">
        <v>1352</v>
      </c>
      <c r="M361" s="677" t="s">
        <v>1437</v>
      </c>
      <c r="N361" s="649" t="s">
        <v>471</v>
      </c>
      <c r="O361" s="645" t="s">
        <v>59</v>
      </c>
      <c r="P361" s="664">
        <v>131</v>
      </c>
    </row>
    <row r="362" spans="1:16" ht="15">
      <c r="A362" s="668">
        <v>299</v>
      </c>
      <c r="B362" s="668" t="s">
        <v>53</v>
      </c>
      <c r="C362" s="668">
        <v>2893010</v>
      </c>
      <c r="D362" s="669" t="s">
        <v>1404</v>
      </c>
      <c r="E362" s="709" t="s">
        <v>1191</v>
      </c>
      <c r="F362" s="668">
        <v>796</v>
      </c>
      <c r="G362" s="654" t="s">
        <v>1212</v>
      </c>
      <c r="H362" s="655">
        <f>1+4</f>
        <v>5</v>
      </c>
      <c r="I362" s="710">
        <v>80415</v>
      </c>
      <c r="J362" s="645" t="s">
        <v>1192</v>
      </c>
      <c r="K362" s="659">
        <f t="shared" si="9"/>
        <v>1150</v>
      </c>
      <c r="L362" s="670" t="s">
        <v>1352</v>
      </c>
      <c r="M362" s="677" t="s">
        <v>1437</v>
      </c>
      <c r="N362" s="649" t="s">
        <v>471</v>
      </c>
      <c r="O362" s="645" t="s">
        <v>59</v>
      </c>
      <c r="P362" s="664">
        <v>230</v>
      </c>
    </row>
    <row r="363" spans="1:16" ht="15">
      <c r="A363" s="668">
        <v>300</v>
      </c>
      <c r="B363" s="668" t="s">
        <v>53</v>
      </c>
      <c r="C363" s="668">
        <v>2893010</v>
      </c>
      <c r="D363" s="669" t="s">
        <v>1407</v>
      </c>
      <c r="E363" s="709" t="s">
        <v>1191</v>
      </c>
      <c r="F363" s="668">
        <v>796</v>
      </c>
      <c r="G363" s="654" t="s">
        <v>1212</v>
      </c>
      <c r="H363" s="662">
        <v>2</v>
      </c>
      <c r="I363" s="710">
        <v>80417</v>
      </c>
      <c r="J363" s="645" t="s">
        <v>1192</v>
      </c>
      <c r="K363" s="659">
        <f t="shared" si="9"/>
        <v>280</v>
      </c>
      <c r="L363" s="670" t="s">
        <v>1352</v>
      </c>
      <c r="M363" s="677" t="s">
        <v>1437</v>
      </c>
      <c r="N363" s="649" t="s">
        <v>471</v>
      </c>
      <c r="O363" s="645" t="s">
        <v>59</v>
      </c>
      <c r="P363" s="664">
        <v>140</v>
      </c>
    </row>
    <row r="364" spans="1:16" ht="15">
      <c r="A364" s="668">
        <v>301</v>
      </c>
      <c r="B364" s="668" t="s">
        <v>53</v>
      </c>
      <c r="C364" s="668">
        <v>2893010</v>
      </c>
      <c r="D364" s="669" t="s">
        <v>1444</v>
      </c>
      <c r="E364" s="709" t="s">
        <v>1191</v>
      </c>
      <c r="F364" s="668">
        <v>796</v>
      </c>
      <c r="G364" s="654" t="s">
        <v>1212</v>
      </c>
      <c r="H364" s="662">
        <f>10+10</f>
        <v>20</v>
      </c>
      <c r="I364" s="710">
        <v>80421</v>
      </c>
      <c r="J364" s="645" t="s">
        <v>1192</v>
      </c>
      <c r="K364" s="659">
        <f t="shared" si="9"/>
        <v>2340</v>
      </c>
      <c r="L364" s="670" t="s">
        <v>1352</v>
      </c>
      <c r="M364" s="677" t="s">
        <v>1437</v>
      </c>
      <c r="N364" s="649" t="s">
        <v>471</v>
      </c>
      <c r="O364" s="645" t="s">
        <v>59</v>
      </c>
      <c r="P364" s="664">
        <v>117</v>
      </c>
    </row>
    <row r="365" spans="1:16" ht="15">
      <c r="A365" s="668">
        <v>302</v>
      </c>
      <c r="B365" s="668" t="s">
        <v>53</v>
      </c>
      <c r="C365" s="668"/>
      <c r="D365" s="669" t="s">
        <v>1410</v>
      </c>
      <c r="E365" s="709" t="s">
        <v>1191</v>
      </c>
      <c r="F365" s="668">
        <v>796</v>
      </c>
      <c r="G365" s="654" t="s">
        <v>1212</v>
      </c>
      <c r="H365" s="655">
        <v>10</v>
      </c>
      <c r="I365" s="710">
        <v>80410</v>
      </c>
      <c r="J365" s="645" t="s">
        <v>1192</v>
      </c>
      <c r="K365" s="659">
        <f t="shared" si="9"/>
        <v>1040</v>
      </c>
      <c r="L365" s="670" t="s">
        <v>1352</v>
      </c>
      <c r="M365" s="677" t="s">
        <v>1437</v>
      </c>
      <c r="N365" s="649" t="s">
        <v>471</v>
      </c>
      <c r="O365" s="645" t="s">
        <v>57</v>
      </c>
      <c r="P365" s="664">
        <v>104</v>
      </c>
    </row>
    <row r="366" spans="1:16" ht="15">
      <c r="A366" s="668">
        <v>303</v>
      </c>
      <c r="B366" s="668" t="s">
        <v>53</v>
      </c>
      <c r="C366" s="668"/>
      <c r="D366" s="669" t="s">
        <v>1445</v>
      </c>
      <c r="E366" s="709" t="s">
        <v>1191</v>
      </c>
      <c r="F366" s="668">
        <v>796</v>
      </c>
      <c r="G366" s="654" t="s">
        <v>1212</v>
      </c>
      <c r="H366" s="655">
        <f>1+2</f>
        <v>3</v>
      </c>
      <c r="I366" s="710">
        <v>80410</v>
      </c>
      <c r="J366" s="645" t="s">
        <v>1192</v>
      </c>
      <c r="K366" s="659">
        <f t="shared" si="9"/>
        <v>279</v>
      </c>
      <c r="L366" s="670" t="s">
        <v>1352</v>
      </c>
      <c r="M366" s="677" t="s">
        <v>1437</v>
      </c>
      <c r="N366" s="649" t="s">
        <v>471</v>
      </c>
      <c r="O366" s="645" t="s">
        <v>57</v>
      </c>
      <c r="P366" s="664">
        <v>93</v>
      </c>
    </row>
    <row r="367" spans="1:16" s="761" customFormat="1" ht="15">
      <c r="A367" s="668">
        <v>304</v>
      </c>
      <c r="B367" s="757" t="s">
        <v>53</v>
      </c>
      <c r="C367" s="757">
        <v>7210000</v>
      </c>
      <c r="D367" s="763" t="s">
        <v>1446</v>
      </c>
      <c r="E367" s="769" t="s">
        <v>1191</v>
      </c>
      <c r="F367" s="757">
        <v>796</v>
      </c>
      <c r="G367" s="746" t="s">
        <v>1212</v>
      </c>
      <c r="H367" s="766">
        <v>1</v>
      </c>
      <c r="I367" s="770">
        <v>80412</v>
      </c>
      <c r="J367" s="744" t="s">
        <v>1192</v>
      </c>
      <c r="K367" s="749">
        <f t="shared" si="9"/>
        <v>26000</v>
      </c>
      <c r="L367" s="775" t="s">
        <v>1352</v>
      </c>
      <c r="M367" s="758" t="s">
        <v>1437</v>
      </c>
      <c r="N367" s="759" t="s">
        <v>471</v>
      </c>
      <c r="O367" s="744" t="s">
        <v>59</v>
      </c>
      <c r="P367" s="760">
        <v>26000</v>
      </c>
    </row>
    <row r="368" spans="1:16" s="761" customFormat="1" ht="15">
      <c r="A368" s="668">
        <v>305</v>
      </c>
      <c r="B368" s="757" t="s">
        <v>53</v>
      </c>
      <c r="C368" s="757"/>
      <c r="D368" s="756" t="s">
        <v>1447</v>
      </c>
      <c r="E368" s="769" t="s">
        <v>1191</v>
      </c>
      <c r="F368" s="757">
        <v>796</v>
      </c>
      <c r="G368" s="746" t="s">
        <v>1212</v>
      </c>
      <c r="H368" s="747">
        <f>1+3</f>
        <v>4</v>
      </c>
      <c r="I368" s="770">
        <v>80418</v>
      </c>
      <c r="J368" s="744" t="s">
        <v>1192</v>
      </c>
      <c r="K368" s="749">
        <f t="shared" si="9"/>
        <v>100</v>
      </c>
      <c r="L368" s="775" t="s">
        <v>1352</v>
      </c>
      <c r="M368" s="758" t="s">
        <v>1437</v>
      </c>
      <c r="N368" s="759" t="s">
        <v>471</v>
      </c>
      <c r="O368" s="744" t="s">
        <v>59</v>
      </c>
      <c r="P368" s="760">
        <v>25</v>
      </c>
    </row>
    <row r="369" spans="1:16" s="761" customFormat="1" ht="15">
      <c r="A369" s="668">
        <v>306</v>
      </c>
      <c r="B369" s="757" t="s">
        <v>53</v>
      </c>
      <c r="C369" s="757">
        <v>2893010</v>
      </c>
      <c r="D369" s="756" t="s">
        <v>1408</v>
      </c>
      <c r="E369" s="769" t="s">
        <v>1191</v>
      </c>
      <c r="F369" s="757">
        <v>796</v>
      </c>
      <c r="G369" s="746" t="s">
        <v>1212</v>
      </c>
      <c r="H369" s="747">
        <f>1+3</f>
        <v>4</v>
      </c>
      <c r="I369" s="770">
        <v>80419</v>
      </c>
      <c r="J369" s="744" t="s">
        <v>1192</v>
      </c>
      <c r="K369" s="749">
        <f t="shared" si="9"/>
        <v>1320</v>
      </c>
      <c r="L369" s="775" t="s">
        <v>1352</v>
      </c>
      <c r="M369" s="758" t="s">
        <v>1437</v>
      </c>
      <c r="N369" s="759" t="s">
        <v>471</v>
      </c>
      <c r="O369" s="744" t="s">
        <v>59</v>
      </c>
      <c r="P369" s="760">
        <v>330</v>
      </c>
    </row>
    <row r="370" spans="1:16" s="761" customFormat="1" ht="15">
      <c r="A370" s="668">
        <v>307</v>
      </c>
      <c r="B370" s="757" t="s">
        <v>53</v>
      </c>
      <c r="C370" s="757">
        <v>7210000</v>
      </c>
      <c r="D370" s="763" t="s">
        <v>1448</v>
      </c>
      <c r="E370" s="769" t="s">
        <v>1191</v>
      </c>
      <c r="F370" s="757">
        <v>796</v>
      </c>
      <c r="G370" s="746" t="s">
        <v>1212</v>
      </c>
      <c r="H370" s="766">
        <v>1</v>
      </c>
      <c r="I370" s="770">
        <v>80413</v>
      </c>
      <c r="J370" s="744" t="s">
        <v>1192</v>
      </c>
      <c r="K370" s="749">
        <f t="shared" si="9"/>
        <v>13000</v>
      </c>
      <c r="L370" s="775" t="s">
        <v>1352</v>
      </c>
      <c r="M370" s="758" t="s">
        <v>1437</v>
      </c>
      <c r="N370" s="746" t="s">
        <v>141</v>
      </c>
      <c r="O370" s="744" t="s">
        <v>59</v>
      </c>
      <c r="P370" s="760">
        <v>13000</v>
      </c>
    </row>
    <row r="371" spans="1:16" ht="15">
      <c r="A371" s="668">
        <v>308</v>
      </c>
      <c r="B371" s="668" t="s">
        <v>53</v>
      </c>
      <c r="C371" s="668"/>
      <c r="D371" s="675" t="s">
        <v>1449</v>
      </c>
      <c r="E371" s="709" t="s">
        <v>1191</v>
      </c>
      <c r="F371" s="668">
        <v>796</v>
      </c>
      <c r="G371" s="654" t="s">
        <v>1212</v>
      </c>
      <c r="H371" s="655">
        <f>1+1+2+1</f>
        <v>5</v>
      </c>
      <c r="I371" s="710">
        <v>80410</v>
      </c>
      <c r="J371" s="645" t="s">
        <v>1192</v>
      </c>
      <c r="K371" s="659">
        <f t="shared" si="9"/>
        <v>720</v>
      </c>
      <c r="L371" s="670" t="s">
        <v>1352</v>
      </c>
      <c r="M371" s="677" t="s">
        <v>1437</v>
      </c>
      <c r="N371" s="649" t="s">
        <v>471</v>
      </c>
      <c r="O371" s="645" t="s">
        <v>57</v>
      </c>
      <c r="P371" s="664">
        <v>144</v>
      </c>
    </row>
    <row r="372" spans="1:16" ht="15">
      <c r="A372" s="668">
        <v>309</v>
      </c>
      <c r="B372" s="668" t="s">
        <v>53</v>
      </c>
      <c r="C372" s="668">
        <v>2893010</v>
      </c>
      <c r="D372" s="669" t="s">
        <v>1405</v>
      </c>
      <c r="E372" s="709" t="s">
        <v>1191</v>
      </c>
      <c r="F372" s="668">
        <v>796</v>
      </c>
      <c r="G372" s="654" t="s">
        <v>1212</v>
      </c>
      <c r="H372" s="655">
        <f>3+8</f>
        <v>11</v>
      </c>
      <c r="I372" s="710">
        <v>80416</v>
      </c>
      <c r="J372" s="645" t="s">
        <v>1192</v>
      </c>
      <c r="K372" s="659">
        <f t="shared" si="9"/>
        <v>1056</v>
      </c>
      <c r="L372" s="670" t="s">
        <v>1352</v>
      </c>
      <c r="M372" s="677" t="s">
        <v>1437</v>
      </c>
      <c r="N372" s="649" t="s">
        <v>471</v>
      </c>
      <c r="O372" s="645" t="s">
        <v>59</v>
      </c>
      <c r="P372" s="664">
        <v>96</v>
      </c>
    </row>
    <row r="373" spans="1:16">
      <c r="A373" s="672"/>
      <c r="B373" s="668"/>
      <c r="C373" s="668"/>
      <c r="D373" s="716" t="s">
        <v>1372</v>
      </c>
      <c r="E373" s="709"/>
      <c r="F373" s="668"/>
      <c r="G373" s="676"/>
      <c r="H373" s="662"/>
      <c r="I373" s="710"/>
      <c r="J373" s="645"/>
      <c r="K373" s="663">
        <f>K374</f>
        <v>17000</v>
      </c>
      <c r="L373" s="677"/>
      <c r="M373" s="677"/>
      <c r="N373" s="672"/>
      <c r="O373" s="672"/>
      <c r="P373" s="664"/>
    </row>
    <row r="374" spans="1:16" ht="15">
      <c r="A374" s="672">
        <v>310</v>
      </c>
      <c r="B374" s="668" t="s">
        <v>53</v>
      </c>
      <c r="C374" s="668">
        <v>2320000</v>
      </c>
      <c r="D374" s="686" t="s">
        <v>1303</v>
      </c>
      <c r="E374" s="709" t="s">
        <v>1191</v>
      </c>
      <c r="F374" s="668">
        <v>112</v>
      </c>
      <c r="G374" s="654" t="s">
        <v>183</v>
      </c>
      <c r="H374" s="682"/>
      <c r="I374" s="710">
        <v>80410</v>
      </c>
      <c r="J374" s="645" t="s">
        <v>1192</v>
      </c>
      <c r="K374" s="683">
        <v>17000</v>
      </c>
      <c r="L374" s="677" t="s">
        <v>1437</v>
      </c>
      <c r="M374" s="677" t="s">
        <v>1440</v>
      </c>
      <c r="N374" s="649" t="s">
        <v>471</v>
      </c>
      <c r="O374" s="645" t="s">
        <v>59</v>
      </c>
      <c r="P374" s="664">
        <v>28000</v>
      </c>
    </row>
    <row r="375" spans="1:16">
      <c r="A375" s="672"/>
      <c r="B375" s="668"/>
      <c r="C375" s="668"/>
      <c r="D375" s="685" t="s">
        <v>481</v>
      </c>
      <c r="E375" s="672"/>
      <c r="F375" s="672"/>
      <c r="G375" s="654"/>
      <c r="H375" s="682"/>
      <c r="I375" s="672"/>
      <c r="J375" s="645"/>
      <c r="K375" s="663">
        <f>SUM(K376:K383)</f>
        <v>1200797</v>
      </c>
      <c r="L375" s="670"/>
      <c r="M375" s="677"/>
      <c r="N375" s="654"/>
      <c r="O375" s="654"/>
      <c r="P375" s="664"/>
    </row>
    <row r="376" spans="1:16" ht="15">
      <c r="A376" s="672">
        <v>311</v>
      </c>
      <c r="B376" s="668" t="s">
        <v>53</v>
      </c>
      <c r="C376" s="668">
        <v>7210000</v>
      </c>
      <c r="D376" s="671" t="s">
        <v>1345</v>
      </c>
      <c r="E376" s="709"/>
      <c r="F376" s="668">
        <v>796</v>
      </c>
      <c r="G376" s="676" t="s">
        <v>1212</v>
      </c>
      <c r="H376" s="682"/>
      <c r="I376" s="710">
        <v>80410</v>
      </c>
      <c r="J376" s="645" t="s">
        <v>1192</v>
      </c>
      <c r="K376" s="683">
        <v>5100</v>
      </c>
      <c r="L376" s="670" t="s">
        <v>1352</v>
      </c>
      <c r="M376" s="677" t="s">
        <v>1437</v>
      </c>
      <c r="N376" s="649" t="s">
        <v>471</v>
      </c>
      <c r="O376" s="645" t="s">
        <v>59</v>
      </c>
      <c r="P376" s="664">
        <v>5100</v>
      </c>
    </row>
    <row r="377" spans="1:16" ht="15">
      <c r="A377" s="672">
        <v>312</v>
      </c>
      <c r="B377" s="668" t="s">
        <v>53</v>
      </c>
      <c r="C377" s="668">
        <v>8513000</v>
      </c>
      <c r="D377" s="671" t="s">
        <v>1285</v>
      </c>
      <c r="E377" s="709"/>
      <c r="F377" s="668">
        <v>796</v>
      </c>
      <c r="G377" s="676" t="s">
        <v>1212</v>
      </c>
      <c r="H377" s="682"/>
      <c r="I377" s="710">
        <v>80410</v>
      </c>
      <c r="J377" s="645" t="s">
        <v>1192</v>
      </c>
      <c r="K377" s="683">
        <v>81400</v>
      </c>
      <c r="L377" s="677" t="s">
        <v>1437</v>
      </c>
      <c r="M377" s="677" t="s">
        <v>1440</v>
      </c>
      <c r="N377" s="649" t="s">
        <v>471</v>
      </c>
      <c r="O377" s="645" t="s">
        <v>59</v>
      </c>
      <c r="P377" s="664">
        <v>6134</v>
      </c>
    </row>
    <row r="378" spans="1:16" ht="15">
      <c r="A378" s="672">
        <v>313</v>
      </c>
      <c r="B378" s="668" t="s">
        <v>53</v>
      </c>
      <c r="C378" s="668">
        <v>8040020</v>
      </c>
      <c r="D378" s="671" t="s">
        <v>1343</v>
      </c>
      <c r="E378" s="709"/>
      <c r="F378" s="668">
        <v>796</v>
      </c>
      <c r="G378" s="654" t="s">
        <v>1212</v>
      </c>
      <c r="H378" s="682"/>
      <c r="I378" s="710">
        <v>80410</v>
      </c>
      <c r="J378" s="645" t="s">
        <v>1192</v>
      </c>
      <c r="K378" s="683">
        <f>17500+12000</f>
        <v>29500</v>
      </c>
      <c r="L378" s="677" t="s">
        <v>1437</v>
      </c>
      <c r="M378" s="677" t="s">
        <v>425</v>
      </c>
      <c r="N378" s="649" t="s">
        <v>471</v>
      </c>
      <c r="O378" s="645" t="s">
        <v>59</v>
      </c>
      <c r="P378" s="664">
        <v>22000</v>
      </c>
    </row>
    <row r="379" spans="1:16" ht="15">
      <c r="A379" s="672">
        <v>314</v>
      </c>
      <c r="B379" s="668" t="s">
        <v>53</v>
      </c>
      <c r="C379" s="668">
        <v>2924694</v>
      </c>
      <c r="D379" s="686" t="s">
        <v>1450</v>
      </c>
      <c r="E379" s="709" t="s">
        <v>1191</v>
      </c>
      <c r="F379" s="674">
        <v>839</v>
      </c>
      <c r="G379" s="654" t="s">
        <v>38</v>
      </c>
      <c r="H379" s="682"/>
      <c r="I379" s="710">
        <v>80410</v>
      </c>
      <c r="J379" s="645" t="s">
        <v>1192</v>
      </c>
      <c r="K379" s="683">
        <v>750000</v>
      </c>
      <c r="L379" s="673" t="s">
        <v>161</v>
      </c>
      <c r="M379" s="673" t="s">
        <v>162</v>
      </c>
      <c r="N379" s="643" t="s">
        <v>56</v>
      </c>
      <c r="O379" s="645" t="s">
        <v>57</v>
      </c>
      <c r="P379" s="664">
        <v>1750090</v>
      </c>
    </row>
    <row r="380" spans="1:16" ht="15">
      <c r="A380" s="672">
        <v>315</v>
      </c>
      <c r="B380" s="668" t="s">
        <v>53</v>
      </c>
      <c r="C380" s="668">
        <v>2924694</v>
      </c>
      <c r="D380" s="686" t="s">
        <v>1451</v>
      </c>
      <c r="E380" s="709" t="s">
        <v>1191</v>
      </c>
      <c r="F380" s="674">
        <v>839</v>
      </c>
      <c r="G380" s="654" t="s">
        <v>38</v>
      </c>
      <c r="H380" s="682"/>
      <c r="I380" s="710">
        <v>80410</v>
      </c>
      <c r="J380" s="645" t="s">
        <v>1192</v>
      </c>
      <c r="K380" s="683">
        <v>125000</v>
      </c>
      <c r="L380" s="673" t="s">
        <v>161</v>
      </c>
      <c r="M380" s="673" t="s">
        <v>162</v>
      </c>
      <c r="N380" s="643" t="s">
        <v>56</v>
      </c>
      <c r="O380" s="645" t="s">
        <v>57</v>
      </c>
      <c r="P380" s="664">
        <v>125422</v>
      </c>
    </row>
    <row r="381" spans="1:16" ht="15">
      <c r="A381" s="672">
        <v>316</v>
      </c>
      <c r="B381" s="668" t="s">
        <v>53</v>
      </c>
      <c r="C381" s="668">
        <v>2924694</v>
      </c>
      <c r="D381" s="686" t="s">
        <v>1452</v>
      </c>
      <c r="E381" s="709" t="s">
        <v>1191</v>
      </c>
      <c r="F381" s="674">
        <v>839</v>
      </c>
      <c r="G381" s="654" t="s">
        <v>38</v>
      </c>
      <c r="H381" s="682"/>
      <c r="I381" s="710">
        <v>80410</v>
      </c>
      <c r="J381" s="645" t="s">
        <v>1192</v>
      </c>
      <c r="K381" s="683">
        <v>107000</v>
      </c>
      <c r="L381" s="673" t="s">
        <v>161</v>
      </c>
      <c r="M381" s="673" t="s">
        <v>162</v>
      </c>
      <c r="N381" s="643" t="s">
        <v>56</v>
      </c>
      <c r="O381" s="645" t="s">
        <v>57</v>
      </c>
      <c r="P381" s="664">
        <v>106949</v>
      </c>
    </row>
    <row r="382" spans="1:16" s="761" customFormat="1" ht="15">
      <c r="A382" s="672">
        <v>317</v>
      </c>
      <c r="B382" s="744" t="s">
        <v>53</v>
      </c>
      <c r="C382" s="744">
        <v>8040040</v>
      </c>
      <c r="D382" s="756" t="s">
        <v>1453</v>
      </c>
      <c r="E382" s="699"/>
      <c r="F382" s="744">
        <v>796</v>
      </c>
      <c r="G382" s="767" t="s">
        <v>1212</v>
      </c>
      <c r="H382" s="757"/>
      <c r="I382" s="748">
        <v>80410</v>
      </c>
      <c r="J382" s="744" t="s">
        <v>1192</v>
      </c>
      <c r="K382" s="779">
        <v>92000</v>
      </c>
      <c r="L382" s="758" t="s">
        <v>1437</v>
      </c>
      <c r="M382" s="758" t="s">
        <v>1440</v>
      </c>
      <c r="N382" s="777" t="s">
        <v>56</v>
      </c>
      <c r="O382" s="744" t="s">
        <v>57</v>
      </c>
      <c r="P382" s="760">
        <v>92000</v>
      </c>
    </row>
    <row r="383" spans="1:16" ht="15">
      <c r="A383" s="672">
        <v>318</v>
      </c>
      <c r="B383" s="668" t="s">
        <v>53</v>
      </c>
      <c r="C383" s="668">
        <v>4110010</v>
      </c>
      <c r="D383" s="669" t="s">
        <v>1454</v>
      </c>
      <c r="E383" s="709"/>
      <c r="F383" s="668">
        <v>796</v>
      </c>
      <c r="G383" s="676" t="s">
        <v>1346</v>
      </c>
      <c r="H383" s="668"/>
      <c r="I383" s="710">
        <v>80410</v>
      </c>
      <c r="J383" s="645" t="s">
        <v>1192</v>
      </c>
      <c r="K383" s="683">
        <f>3820+3322+3655</f>
        <v>10797</v>
      </c>
      <c r="L383" s="677" t="s">
        <v>1437</v>
      </c>
      <c r="M383" s="677" t="s">
        <v>1440</v>
      </c>
      <c r="N383" s="649" t="s">
        <v>471</v>
      </c>
      <c r="O383" s="645" t="s">
        <v>59</v>
      </c>
      <c r="P383" s="664">
        <f>3820+3322+3655</f>
        <v>10797</v>
      </c>
    </row>
    <row r="384" spans="1:16">
      <c r="A384" s="672"/>
      <c r="B384" s="668"/>
      <c r="C384" s="668"/>
      <c r="D384" s="716" t="s">
        <v>1425</v>
      </c>
      <c r="E384" s="709"/>
      <c r="F384" s="668"/>
      <c r="G384" s="676"/>
      <c r="H384" s="668"/>
      <c r="I384" s="710"/>
      <c r="J384" s="645"/>
      <c r="K384" s="663">
        <f>K385+K386</f>
        <v>1253946.99</v>
      </c>
      <c r="L384" s="677"/>
      <c r="M384" s="677"/>
      <c r="N384" s="649"/>
      <c r="O384" s="645"/>
      <c r="P384" s="664"/>
    </row>
    <row r="385" spans="1:22" ht="30">
      <c r="A385" s="672">
        <v>319</v>
      </c>
      <c r="B385" s="668" t="s">
        <v>53</v>
      </c>
      <c r="C385" s="668">
        <v>7210000</v>
      </c>
      <c r="D385" s="718" t="s">
        <v>1455</v>
      </c>
      <c r="E385" s="709" t="s">
        <v>1191</v>
      </c>
      <c r="F385" s="668"/>
      <c r="G385" s="676" t="s">
        <v>1212</v>
      </c>
      <c r="H385" s="682"/>
      <c r="I385" s="710">
        <v>80410</v>
      </c>
      <c r="J385" s="645" t="s">
        <v>1192</v>
      </c>
      <c r="K385" s="719">
        <v>804999.94</v>
      </c>
      <c r="L385" s="673" t="s">
        <v>326</v>
      </c>
      <c r="M385" s="677" t="s">
        <v>1437</v>
      </c>
      <c r="N385" s="643" t="s">
        <v>56</v>
      </c>
      <c r="O385" s="645" t="s">
        <v>57</v>
      </c>
      <c r="P385" s="717"/>
    </row>
    <row r="386" spans="1:22" ht="15">
      <c r="A386" s="672">
        <v>320</v>
      </c>
      <c r="B386" s="668" t="s">
        <v>53</v>
      </c>
      <c r="C386" s="668">
        <v>7210000</v>
      </c>
      <c r="D386" s="671" t="s">
        <v>1456</v>
      </c>
      <c r="E386" s="709" t="s">
        <v>1191</v>
      </c>
      <c r="F386" s="668"/>
      <c r="G386" s="676" t="s">
        <v>1212</v>
      </c>
      <c r="H386" s="682"/>
      <c r="I386" s="710">
        <v>80411</v>
      </c>
      <c r="J386" s="645" t="s">
        <v>1192</v>
      </c>
      <c r="K386" s="719">
        <v>448947.05</v>
      </c>
      <c r="L386" s="673"/>
      <c r="M386" s="677"/>
      <c r="N386" s="643"/>
      <c r="O386" s="645"/>
      <c r="P386" s="717"/>
    </row>
    <row r="387" spans="1:22">
      <c r="A387" s="672"/>
      <c r="B387" s="668"/>
      <c r="C387" s="668"/>
      <c r="D387" s="685" t="s">
        <v>1288</v>
      </c>
      <c r="E387" s="672"/>
      <c r="F387" s="672"/>
      <c r="G387" s="654"/>
      <c r="H387" s="682"/>
      <c r="I387" s="672"/>
      <c r="J387" s="645"/>
      <c r="K387" s="663">
        <f>SUM(K388:K395)</f>
        <v>931900</v>
      </c>
      <c r="L387" s="673"/>
      <c r="M387" s="673"/>
      <c r="N387" s="654"/>
      <c r="O387" s="654"/>
      <c r="P387" s="664"/>
    </row>
    <row r="388" spans="1:22" ht="15">
      <c r="A388" s="672">
        <v>321</v>
      </c>
      <c r="B388" s="668" t="s">
        <v>53</v>
      </c>
      <c r="C388" s="668">
        <v>7210000</v>
      </c>
      <c r="D388" s="686" t="s">
        <v>1289</v>
      </c>
      <c r="E388" s="709"/>
      <c r="F388" s="668">
        <v>796</v>
      </c>
      <c r="G388" s="676" t="s">
        <v>1212</v>
      </c>
      <c r="H388" s="682"/>
      <c r="I388" s="710">
        <v>80410</v>
      </c>
      <c r="J388" s="645" t="s">
        <v>1192</v>
      </c>
      <c r="K388" s="683">
        <v>23700</v>
      </c>
      <c r="L388" s="677" t="s">
        <v>1437</v>
      </c>
      <c r="M388" s="677" t="s">
        <v>1440</v>
      </c>
      <c r="N388" s="649" t="s">
        <v>471</v>
      </c>
      <c r="O388" s="645" t="s">
        <v>59</v>
      </c>
      <c r="P388" s="664">
        <v>23700</v>
      </c>
    </row>
    <row r="389" spans="1:22" ht="15">
      <c r="A389" s="672">
        <v>322</v>
      </c>
      <c r="B389" s="668" t="s">
        <v>53</v>
      </c>
      <c r="C389" s="668">
        <v>752411</v>
      </c>
      <c r="D389" s="686" t="s">
        <v>1291</v>
      </c>
      <c r="E389" s="709"/>
      <c r="F389" s="668">
        <v>796</v>
      </c>
      <c r="G389" s="676" t="s">
        <v>1212</v>
      </c>
      <c r="H389" s="682"/>
      <c r="I389" s="710">
        <v>80410</v>
      </c>
      <c r="J389" s="645" t="s">
        <v>1192</v>
      </c>
      <c r="K389" s="683">
        <f>140770*3</f>
        <v>422310</v>
      </c>
      <c r="L389" s="677" t="s">
        <v>1437</v>
      </c>
      <c r="M389" s="677" t="s">
        <v>1440</v>
      </c>
      <c r="N389" s="649" t="s">
        <v>471</v>
      </c>
      <c r="O389" s="645" t="s">
        <v>59</v>
      </c>
      <c r="P389" s="664">
        <f>140770*3</f>
        <v>422310</v>
      </c>
    </row>
    <row r="390" spans="1:22" ht="15">
      <c r="A390" s="672">
        <v>323</v>
      </c>
      <c r="B390" s="668" t="s">
        <v>1421</v>
      </c>
      <c r="C390" s="668">
        <v>7210000</v>
      </c>
      <c r="D390" s="686" t="s">
        <v>1292</v>
      </c>
      <c r="E390" s="709"/>
      <c r="F390" s="668">
        <v>796</v>
      </c>
      <c r="G390" s="676" t="s">
        <v>1212</v>
      </c>
      <c r="H390" s="682"/>
      <c r="I390" s="710">
        <v>80410</v>
      </c>
      <c r="J390" s="645" t="s">
        <v>1192</v>
      </c>
      <c r="K390" s="683">
        <v>7800</v>
      </c>
      <c r="L390" s="677" t="s">
        <v>1437</v>
      </c>
      <c r="M390" s="677" t="s">
        <v>1440</v>
      </c>
      <c r="N390" s="649" t="s">
        <v>471</v>
      </c>
      <c r="O390" s="645" t="s">
        <v>59</v>
      </c>
      <c r="P390" s="664">
        <v>7800</v>
      </c>
    </row>
    <row r="391" spans="1:22" ht="15">
      <c r="A391" s="672">
        <v>324</v>
      </c>
      <c r="B391" s="668" t="s">
        <v>53</v>
      </c>
      <c r="C391" s="668">
        <v>4030000</v>
      </c>
      <c r="D391" s="686" t="s">
        <v>1293</v>
      </c>
      <c r="E391" s="709"/>
      <c r="F391" s="668">
        <v>796</v>
      </c>
      <c r="G391" s="676" t="s">
        <v>1212</v>
      </c>
      <c r="H391" s="682"/>
      <c r="I391" s="710">
        <v>80410</v>
      </c>
      <c r="J391" s="645" t="s">
        <v>1192</v>
      </c>
      <c r="K391" s="683">
        <v>400000</v>
      </c>
      <c r="L391" s="677" t="s">
        <v>1437</v>
      </c>
      <c r="M391" s="677" t="s">
        <v>1440</v>
      </c>
      <c r="N391" s="649" t="s">
        <v>471</v>
      </c>
      <c r="O391" s="645" t="s">
        <v>59</v>
      </c>
      <c r="P391" s="664">
        <v>396200</v>
      </c>
    </row>
    <row r="392" spans="1:22" ht="15">
      <c r="A392" s="672">
        <v>325</v>
      </c>
      <c r="B392" s="668" t="s">
        <v>53</v>
      </c>
      <c r="C392" s="668">
        <v>6420090</v>
      </c>
      <c r="D392" s="686" t="s">
        <v>1348</v>
      </c>
      <c r="E392" s="709"/>
      <c r="F392" s="668">
        <v>796</v>
      </c>
      <c r="G392" s="676" t="s">
        <v>1212</v>
      </c>
      <c r="H392" s="682"/>
      <c r="I392" s="710">
        <v>80410</v>
      </c>
      <c r="J392" s="645" t="s">
        <v>1192</v>
      </c>
      <c r="K392" s="683">
        <f>1930*3</f>
        <v>5790</v>
      </c>
      <c r="L392" s="677" t="s">
        <v>1437</v>
      </c>
      <c r="M392" s="677" t="s">
        <v>1440</v>
      </c>
      <c r="N392" s="649" t="s">
        <v>471</v>
      </c>
      <c r="O392" s="645" t="s">
        <v>59</v>
      </c>
      <c r="P392" s="664">
        <f>1930*3</f>
        <v>5790</v>
      </c>
    </row>
    <row r="393" spans="1:22" ht="15">
      <c r="A393" s="672">
        <v>326</v>
      </c>
      <c r="B393" s="668" t="s">
        <v>53</v>
      </c>
      <c r="C393" s="668">
        <v>7200000</v>
      </c>
      <c r="D393" s="686" t="s">
        <v>1295</v>
      </c>
      <c r="E393" s="709"/>
      <c r="F393" s="668">
        <v>796</v>
      </c>
      <c r="G393" s="676" t="s">
        <v>1212</v>
      </c>
      <c r="H393" s="682"/>
      <c r="I393" s="710">
        <v>80410</v>
      </c>
      <c r="J393" s="645" t="s">
        <v>1192</v>
      </c>
      <c r="K393" s="683">
        <v>21000</v>
      </c>
      <c r="L393" s="677" t="s">
        <v>1437</v>
      </c>
      <c r="M393" s="677" t="s">
        <v>1440</v>
      </c>
      <c r="N393" s="649" t="s">
        <v>471</v>
      </c>
      <c r="O393" s="645" t="s">
        <v>59</v>
      </c>
      <c r="P393" s="664">
        <v>21000</v>
      </c>
    </row>
    <row r="394" spans="1:22" ht="15">
      <c r="A394" s="672">
        <v>327</v>
      </c>
      <c r="B394" s="668" t="s">
        <v>53</v>
      </c>
      <c r="C394" s="668">
        <v>7210000</v>
      </c>
      <c r="D394" s="686" t="s">
        <v>1298</v>
      </c>
      <c r="E394" s="709"/>
      <c r="F394" s="668">
        <v>796</v>
      </c>
      <c r="G394" s="676" t="s">
        <v>1212</v>
      </c>
      <c r="H394" s="682"/>
      <c r="I394" s="710">
        <v>80410</v>
      </c>
      <c r="J394" s="645" t="s">
        <v>1192</v>
      </c>
      <c r="K394" s="683">
        <v>7000</v>
      </c>
      <c r="L394" s="677" t="s">
        <v>1437</v>
      </c>
      <c r="M394" s="677" t="s">
        <v>1440</v>
      </c>
      <c r="N394" s="649" t="s">
        <v>471</v>
      </c>
      <c r="O394" s="645" t="s">
        <v>59</v>
      </c>
      <c r="P394" s="664">
        <v>7000</v>
      </c>
    </row>
    <row r="395" spans="1:22" ht="15">
      <c r="A395" s="672">
        <v>328</v>
      </c>
      <c r="B395" s="668" t="s">
        <v>53</v>
      </c>
      <c r="C395" s="668">
        <v>7210000</v>
      </c>
      <c r="D395" s="686" t="s">
        <v>1296</v>
      </c>
      <c r="E395" s="709"/>
      <c r="F395" s="668">
        <v>796</v>
      </c>
      <c r="G395" s="676" t="s">
        <v>1212</v>
      </c>
      <c r="H395" s="682"/>
      <c r="I395" s="710">
        <v>80410</v>
      </c>
      <c r="J395" s="645" t="s">
        <v>1192</v>
      </c>
      <c r="K395" s="683">
        <v>44300</v>
      </c>
      <c r="L395" s="677" t="s">
        <v>1437</v>
      </c>
      <c r="M395" s="677" t="s">
        <v>1440</v>
      </c>
      <c r="N395" s="649" t="s">
        <v>471</v>
      </c>
      <c r="O395" s="645" t="s">
        <v>59</v>
      </c>
      <c r="P395" s="664">
        <v>44300</v>
      </c>
    </row>
    <row r="396" spans="1:22" ht="15">
      <c r="A396" s="1107" t="s">
        <v>1176</v>
      </c>
      <c r="B396" s="1108"/>
      <c r="C396" s="1108"/>
      <c r="D396" s="1108"/>
      <c r="E396" s="1108"/>
      <c r="F396" s="1108"/>
      <c r="G396" s="1108"/>
      <c r="H396" s="1108"/>
      <c r="I396" s="1108"/>
      <c r="J396" s="1109"/>
      <c r="K396" s="839">
        <v>4244020.8041000003</v>
      </c>
      <c r="L396" s="677"/>
      <c r="M396" s="677"/>
      <c r="N396" s="649"/>
      <c r="O396" s="645"/>
      <c r="P396" s="664"/>
    </row>
    <row r="397" spans="1:22">
      <c r="A397" s="672"/>
      <c r="B397" s="672"/>
      <c r="C397" s="668"/>
      <c r="D397" s="716" t="s">
        <v>1457</v>
      </c>
      <c r="E397" s="672"/>
      <c r="F397" s="672"/>
      <c r="G397" s="672"/>
      <c r="H397" s="668"/>
      <c r="I397" s="672"/>
      <c r="J397" s="672"/>
      <c r="K397" s="840">
        <f>K131+K203+K327+K396</f>
        <v>19302941.986200001</v>
      </c>
      <c r="L397" s="677"/>
      <c r="M397" s="677"/>
      <c r="N397" s="672"/>
      <c r="O397" s="672"/>
      <c r="P397" s="672"/>
    </row>
    <row r="398" spans="1:22">
      <c r="D398" s="1157" t="s">
        <v>3</v>
      </c>
      <c r="E398" s="1157"/>
      <c r="H398" s="629"/>
      <c r="I398" s="690"/>
      <c r="K398" s="723"/>
    </row>
    <row r="399" spans="1:22" s="729" customFormat="1" ht="15">
      <c r="A399" s="1144" t="s">
        <v>1458</v>
      </c>
      <c r="B399" s="1144"/>
      <c r="C399" s="1144"/>
      <c r="D399" s="1144"/>
      <c r="E399" s="725"/>
      <c r="F399" s="1145"/>
      <c r="G399" s="1145"/>
      <c r="H399" s="726"/>
      <c r="I399" s="725"/>
      <c r="J399" s="1146"/>
      <c r="K399" s="1146"/>
      <c r="L399" s="727"/>
      <c r="M399" s="727"/>
      <c r="N399" s="634"/>
      <c r="O399" s="728"/>
      <c r="P399" s="727"/>
      <c r="Q399" s="727"/>
      <c r="R399" s="727"/>
      <c r="S399" s="727"/>
      <c r="T399" s="727"/>
      <c r="U399" s="727"/>
      <c r="V399" s="727"/>
    </row>
    <row r="400" spans="1:22" s="729" customFormat="1" ht="15">
      <c r="A400" s="730"/>
      <c r="B400" s="1148"/>
      <c r="C400" s="1148"/>
      <c r="D400" s="731"/>
      <c r="E400" s="732" t="s">
        <v>2</v>
      </c>
      <c r="F400" s="1142" t="s">
        <v>0</v>
      </c>
      <c r="G400" s="1142"/>
      <c r="H400" s="733"/>
      <c r="I400" s="732" t="s">
        <v>1</v>
      </c>
      <c r="J400" s="1143"/>
      <c r="K400" s="1143"/>
      <c r="L400" s="727"/>
      <c r="M400" s="727"/>
      <c r="N400" s="727"/>
      <c r="O400" s="727"/>
      <c r="P400" s="727"/>
      <c r="Q400" s="727"/>
      <c r="R400" s="727"/>
      <c r="S400" s="727"/>
      <c r="T400" s="727"/>
      <c r="U400" s="727"/>
      <c r="V400" s="727"/>
    </row>
    <row r="401" spans="1:22" s="729" customFormat="1" ht="15">
      <c r="A401" s="731"/>
      <c r="B401" s="731"/>
      <c r="C401" s="731"/>
      <c r="D401" s="1149" t="s">
        <v>736</v>
      </c>
      <c r="E401" s="1149"/>
      <c r="F401" s="1149"/>
      <c r="G401" s="733"/>
      <c r="H401" s="733"/>
      <c r="I401" s="733"/>
      <c r="J401" s="733"/>
      <c r="K401" s="734"/>
      <c r="L401" s="727"/>
      <c r="M401" s="727"/>
      <c r="N401" s="727"/>
      <c r="O401" s="727"/>
      <c r="P401" s="727"/>
      <c r="Q401" s="727"/>
      <c r="R401" s="727"/>
      <c r="S401" s="727"/>
      <c r="T401" s="727"/>
      <c r="U401" s="727"/>
      <c r="V401" s="727"/>
    </row>
    <row r="402" spans="1:22" s="729" customFormat="1" ht="15">
      <c r="A402" s="1144" t="s">
        <v>737</v>
      </c>
      <c r="B402" s="1144"/>
      <c r="C402" s="1144"/>
      <c r="D402" s="1144"/>
      <c r="E402" s="725"/>
      <c r="F402" s="1145"/>
      <c r="G402" s="1145"/>
      <c r="H402" s="726"/>
      <c r="I402" s="725"/>
      <c r="J402" s="1146"/>
      <c r="K402" s="1146"/>
      <c r="L402" s="727"/>
      <c r="M402" s="727"/>
      <c r="N402" s="727"/>
      <c r="O402" s="727"/>
      <c r="P402" s="727"/>
      <c r="Q402" s="727"/>
      <c r="R402" s="727"/>
      <c r="S402" s="727"/>
      <c r="T402" s="727"/>
      <c r="U402" s="727"/>
      <c r="V402" s="727"/>
    </row>
    <row r="403" spans="1:22" s="729" customFormat="1" ht="15">
      <c r="A403" s="730"/>
      <c r="B403" s="1141"/>
      <c r="C403" s="1141"/>
      <c r="D403" s="730"/>
      <c r="E403" s="732" t="s">
        <v>2</v>
      </c>
      <c r="F403" s="1142" t="s">
        <v>0</v>
      </c>
      <c r="G403" s="1142"/>
      <c r="H403" s="733"/>
      <c r="I403" s="732" t="s">
        <v>1</v>
      </c>
      <c r="J403" s="1143"/>
      <c r="K403" s="1143"/>
      <c r="L403" s="727"/>
      <c r="M403" s="727"/>
      <c r="N403" s="727"/>
      <c r="O403" s="727"/>
      <c r="P403" s="727"/>
      <c r="Q403" s="727"/>
      <c r="R403" s="727"/>
      <c r="S403" s="727"/>
      <c r="T403" s="727"/>
      <c r="U403" s="727"/>
      <c r="V403" s="727"/>
    </row>
    <row r="404" spans="1:22" s="729" customFormat="1" ht="15">
      <c r="A404" s="1147" t="s">
        <v>1459</v>
      </c>
      <c r="B404" s="1147"/>
      <c r="C404" s="1147"/>
      <c r="D404" s="1147"/>
      <c r="E404" s="725"/>
      <c r="F404" s="1145"/>
      <c r="G404" s="1145"/>
      <c r="H404" s="726"/>
      <c r="I404" s="725"/>
      <c r="J404" s="1146"/>
      <c r="K404" s="1146"/>
      <c r="L404" s="727"/>
      <c r="M404" s="727"/>
      <c r="N404" s="727"/>
      <c r="O404" s="727"/>
      <c r="P404" s="727"/>
      <c r="Q404" s="727"/>
      <c r="R404" s="727"/>
      <c r="S404" s="727"/>
      <c r="T404" s="727"/>
      <c r="U404" s="727"/>
      <c r="V404" s="727"/>
    </row>
    <row r="405" spans="1:22" s="729" customFormat="1" ht="15">
      <c r="A405" s="730"/>
      <c r="B405" s="1141"/>
      <c r="C405" s="1141"/>
      <c r="D405" s="730"/>
      <c r="E405" s="732" t="s">
        <v>2</v>
      </c>
      <c r="F405" s="1142" t="s">
        <v>0</v>
      </c>
      <c r="G405" s="1142"/>
      <c r="H405" s="733"/>
      <c r="I405" s="732" t="s">
        <v>1</v>
      </c>
      <c r="J405" s="1143"/>
      <c r="K405" s="1143"/>
      <c r="L405" s="735"/>
      <c r="M405" s="735"/>
      <c r="N405" s="735"/>
      <c r="O405" s="735"/>
      <c r="P405" s="735"/>
      <c r="Q405" s="735"/>
      <c r="R405" s="735"/>
      <c r="S405" s="735"/>
      <c r="T405" s="735"/>
      <c r="U405" s="735"/>
      <c r="V405" s="735"/>
    </row>
    <row r="406" spans="1:22" s="729" customFormat="1" ht="15">
      <c r="A406" s="1144" t="s">
        <v>931</v>
      </c>
      <c r="B406" s="1144"/>
      <c r="C406" s="1144"/>
      <c r="D406" s="1144"/>
      <c r="E406" s="725"/>
      <c r="F406" s="1145"/>
      <c r="G406" s="1145"/>
      <c r="H406" s="726"/>
      <c r="I406" s="725"/>
      <c r="J406" s="1146"/>
      <c r="K406" s="1146"/>
      <c r="L406" s="727"/>
      <c r="M406" s="727"/>
      <c r="N406" s="727"/>
      <c r="O406" s="727"/>
      <c r="P406" s="727"/>
      <c r="Q406" s="727"/>
      <c r="R406" s="727"/>
      <c r="S406" s="727"/>
      <c r="T406" s="727"/>
      <c r="U406" s="727"/>
      <c r="V406" s="727"/>
    </row>
    <row r="407" spans="1:22" s="729" customFormat="1" ht="15">
      <c r="A407" s="730"/>
      <c r="B407" s="1141"/>
      <c r="C407" s="1141"/>
      <c r="D407" s="730"/>
      <c r="E407" s="732" t="s">
        <v>2</v>
      </c>
      <c r="F407" s="1142" t="s">
        <v>0</v>
      </c>
      <c r="G407" s="1142"/>
      <c r="H407" s="733"/>
      <c r="I407" s="732" t="s">
        <v>1</v>
      </c>
      <c r="J407" s="1143"/>
      <c r="K407" s="1143"/>
      <c r="L407" s="727"/>
      <c r="M407" s="727"/>
      <c r="N407" s="727"/>
      <c r="O407" s="727"/>
      <c r="P407" s="727"/>
      <c r="Q407" s="727"/>
      <c r="R407" s="727"/>
      <c r="S407" s="727"/>
      <c r="T407" s="727"/>
      <c r="U407" s="727"/>
      <c r="V407" s="727"/>
    </row>
    <row r="408" spans="1:22">
      <c r="A408" s="736"/>
      <c r="E408" s="690"/>
      <c r="H408" s="629"/>
      <c r="I408" s="690"/>
      <c r="K408" s="723"/>
    </row>
  </sheetData>
  <mergeCells count="78">
    <mergeCell ref="A9:D9"/>
    <mergeCell ref="E9:O9"/>
    <mergeCell ref="A3:D3"/>
    <mergeCell ref="A4:C4"/>
    <mergeCell ref="E5:L5"/>
    <mergeCell ref="E6:L6"/>
    <mergeCell ref="E7:L7"/>
    <mergeCell ref="A10:D10"/>
    <mergeCell ref="E10:O10"/>
    <mergeCell ref="A11:D11"/>
    <mergeCell ref="E11:O11"/>
    <mergeCell ref="A12:D12"/>
    <mergeCell ref="E12:O12"/>
    <mergeCell ref="N17:N19"/>
    <mergeCell ref="O17:O18"/>
    <mergeCell ref="A13:D13"/>
    <mergeCell ref="E13:O13"/>
    <mergeCell ref="A14:D14"/>
    <mergeCell ref="E14:O14"/>
    <mergeCell ref="A15:D15"/>
    <mergeCell ref="E15:O15"/>
    <mergeCell ref="K18:K19"/>
    <mergeCell ref="L18:M18"/>
    <mergeCell ref="A17:A19"/>
    <mergeCell ref="B17:B19"/>
    <mergeCell ref="C17:C19"/>
    <mergeCell ref="D17:M17"/>
    <mergeCell ref="D18:D19"/>
    <mergeCell ref="E18:E19"/>
    <mergeCell ref="F18:G18"/>
    <mergeCell ref="H18:H19"/>
    <mergeCell ref="I18:J18"/>
    <mergeCell ref="D329:I329"/>
    <mergeCell ref="D335:I335"/>
    <mergeCell ref="D398:E398"/>
    <mergeCell ref="A399:D399"/>
    <mergeCell ref="F399:G399"/>
    <mergeCell ref="J404:K404"/>
    <mergeCell ref="J399:K399"/>
    <mergeCell ref="B400:C400"/>
    <mergeCell ref="F400:G400"/>
    <mergeCell ref="J400:K400"/>
    <mergeCell ref="D401:F401"/>
    <mergeCell ref="A402:D402"/>
    <mergeCell ref="F402:G402"/>
    <mergeCell ref="J402:K402"/>
    <mergeCell ref="A396:J396"/>
    <mergeCell ref="B407:C407"/>
    <mergeCell ref="F407:G407"/>
    <mergeCell ref="J407:K407"/>
    <mergeCell ref="A132:O132"/>
    <mergeCell ref="B405:C405"/>
    <mergeCell ref="F405:G405"/>
    <mergeCell ref="J405:K405"/>
    <mergeCell ref="A406:D406"/>
    <mergeCell ref="F406:G406"/>
    <mergeCell ref="J406:K406"/>
    <mergeCell ref="B403:C403"/>
    <mergeCell ref="F403:G403"/>
    <mergeCell ref="J403:K403"/>
    <mergeCell ref="A404:D404"/>
    <mergeCell ref="F404:G404"/>
    <mergeCell ref="A21:O21"/>
    <mergeCell ref="A203:J203"/>
    <mergeCell ref="A204:O204"/>
    <mergeCell ref="A327:J327"/>
    <mergeCell ref="A328:O328"/>
    <mergeCell ref="A131:J131"/>
    <mergeCell ref="D255:I255"/>
    <mergeCell ref="D133:I133"/>
    <mergeCell ref="D151:I151"/>
    <mergeCell ref="D162:I162"/>
    <mergeCell ref="D205:I205"/>
    <mergeCell ref="D232:I232"/>
    <mergeCell ref="D22:G22"/>
    <mergeCell ref="D70:I70"/>
    <mergeCell ref="D74:I74"/>
    <mergeCell ref="D86:H86"/>
  </mergeCells>
  <hyperlinks>
    <hyperlink ref="E12" r:id="rId1"/>
  </hyperlinks>
  <pageMargins left="0.7" right="0.7" top="0.75" bottom="0.75" header="0.3" footer="0.3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ОП Златоуст</vt:lpstr>
      <vt:lpstr>ОП Железногорск-Илимский</vt:lpstr>
      <vt:lpstr>ОП Красный Сулин</vt:lpstr>
      <vt:lpstr>Филиал Междуреченск</vt:lpstr>
      <vt:lpstr>ОП Орск</vt:lpstr>
      <vt:lpstr>ОП Чебаркуль</vt:lpstr>
      <vt:lpstr>ОП Ижевск</vt:lpstr>
      <vt:lpstr>ОП Челябинск</vt:lpstr>
      <vt:lpstr>ОП Белорецк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PlekhovaAK</dc:creator>
  <cp:lastModifiedBy>Администратор</cp:lastModifiedBy>
  <cp:lastPrinted>2013-07-11T02:33:40Z</cp:lastPrinted>
  <dcterms:created xsi:type="dcterms:W3CDTF">2010-10-06T11:39:50Z</dcterms:created>
  <dcterms:modified xsi:type="dcterms:W3CDTF">2013-07-15T11:47:02Z</dcterms:modified>
</cp:coreProperties>
</file>